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2185" windowHeight="9180"/>
  </bookViews>
  <sheets>
    <sheet name=" " sheetId="3" r:id="rId1"/>
  </sheets>
  <definedNames>
    <definedName name="_xlnm._FilterDatabase" localSheetId="0" hidden="1">' '!$A$3:$F$177</definedName>
  </definedNames>
  <calcPr calcId="124519"/>
</workbook>
</file>

<file path=xl/calcChain.xml><?xml version="1.0" encoding="utf-8"?>
<calcChain xmlns="http://schemas.openxmlformats.org/spreadsheetml/2006/main">
  <c r="E177" i="3"/>
  <c r="B177"/>
  <c r="E176"/>
  <c r="B176"/>
  <c r="E175"/>
  <c r="B175"/>
  <c r="E174"/>
  <c r="B174"/>
  <c r="E173"/>
  <c r="B173"/>
  <c r="E172"/>
  <c r="B172"/>
  <c r="E171"/>
  <c r="B171"/>
  <c r="E170"/>
  <c r="B170"/>
  <c r="E169"/>
  <c r="B169"/>
  <c r="E168"/>
  <c r="B168"/>
  <c r="E167"/>
  <c r="B167"/>
  <c r="E166"/>
  <c r="B166"/>
  <c r="E165"/>
  <c r="B165"/>
  <c r="E164"/>
  <c r="B164"/>
  <c r="E163"/>
  <c r="B163"/>
  <c r="E162"/>
  <c r="B162"/>
  <c r="E161"/>
  <c r="B161"/>
  <c r="E160"/>
  <c r="B160"/>
  <c r="E159"/>
  <c r="B159"/>
  <c r="E158"/>
  <c r="B158"/>
  <c r="E157"/>
  <c r="B157"/>
  <c r="E156"/>
  <c r="B156"/>
  <c r="E155"/>
  <c r="B155"/>
  <c r="E154"/>
  <c r="B154"/>
  <c r="E153"/>
  <c r="B153"/>
  <c r="E152"/>
  <c r="B152"/>
  <c r="E151"/>
  <c r="B151"/>
  <c r="E150"/>
  <c r="B150"/>
  <c r="E149"/>
  <c r="B149"/>
  <c r="E148"/>
  <c r="B148"/>
  <c r="E147"/>
  <c r="B147"/>
  <c r="E146"/>
  <c r="B146"/>
  <c r="E133"/>
  <c r="B133"/>
  <c r="E132"/>
  <c r="B132"/>
  <c r="E131"/>
  <c r="B131"/>
  <c r="E130"/>
  <c r="B130"/>
  <c r="E129"/>
  <c r="B129"/>
  <c r="E121"/>
  <c r="B121"/>
  <c r="E120"/>
  <c r="B120"/>
  <c r="E119"/>
  <c r="B119"/>
  <c r="E118"/>
  <c r="B118"/>
  <c r="E117"/>
  <c r="B117"/>
  <c r="E116"/>
  <c r="B116"/>
  <c r="E115"/>
  <c r="B115"/>
  <c r="E114"/>
  <c r="B114"/>
  <c r="E107"/>
  <c r="B107"/>
  <c r="E106"/>
  <c r="B106"/>
  <c r="E105"/>
  <c r="B105"/>
  <c r="E104"/>
  <c r="B104"/>
  <c r="E103"/>
  <c r="B103"/>
  <c r="E97"/>
  <c r="B97"/>
  <c r="E96"/>
  <c r="B96"/>
  <c r="E95"/>
  <c r="B95"/>
  <c r="E94"/>
  <c r="B94"/>
  <c r="E93"/>
  <c r="B93"/>
  <c r="E92"/>
  <c r="B92"/>
  <c r="E91"/>
  <c r="B91"/>
  <c r="E90"/>
  <c r="B90"/>
  <c r="E89"/>
  <c r="B89"/>
  <c r="E88"/>
  <c r="B88"/>
  <c r="E87"/>
  <c r="B87"/>
  <c r="E86"/>
  <c r="B86"/>
  <c r="E85"/>
  <c r="B85"/>
  <c r="E84"/>
  <c r="B84"/>
  <c r="E83"/>
  <c r="B83"/>
  <c r="E82"/>
  <c r="B82"/>
  <c r="E81"/>
  <c r="B81"/>
  <c r="E80"/>
  <c r="B80"/>
  <c r="E79"/>
  <c r="B79"/>
  <c r="E78"/>
  <c r="B78"/>
  <c r="E77"/>
  <c r="B77"/>
  <c r="E76"/>
  <c r="B76"/>
  <c r="E75"/>
  <c r="B75"/>
  <c r="E74"/>
  <c r="B74"/>
  <c r="E73"/>
  <c r="B73"/>
  <c r="E69"/>
  <c r="B69"/>
  <c r="E68"/>
  <c r="B68"/>
  <c r="E67"/>
  <c r="B67"/>
  <c r="E66"/>
  <c r="B66"/>
  <c r="E65"/>
  <c r="B65"/>
  <c r="E64"/>
  <c r="B64"/>
  <c r="E63"/>
  <c r="B63"/>
  <c r="E62"/>
  <c r="B62"/>
  <c r="E61"/>
  <c r="B61"/>
  <c r="E60"/>
  <c r="B60"/>
  <c r="E59"/>
  <c r="B59"/>
  <c r="E58"/>
  <c r="B58"/>
  <c r="E57"/>
  <c r="B57"/>
  <c r="E56"/>
  <c r="B56"/>
  <c r="E55"/>
  <c r="B55"/>
  <c r="E54"/>
  <c r="B54"/>
  <c r="E53"/>
  <c r="B53"/>
  <c r="E52"/>
  <c r="B52"/>
  <c r="E51"/>
  <c r="B51"/>
  <c r="E50"/>
  <c r="B50"/>
  <c r="E49"/>
  <c r="B49"/>
  <c r="E48"/>
  <c r="B48"/>
  <c r="E47"/>
  <c r="B47"/>
  <c r="E46"/>
  <c r="B46"/>
  <c r="E45"/>
  <c r="B45"/>
  <c r="E44"/>
  <c r="B44"/>
  <c r="E43"/>
  <c r="B43"/>
  <c r="E42"/>
  <c r="B42"/>
  <c r="E41"/>
  <c r="B41"/>
  <c r="E40"/>
  <c r="B40"/>
  <c r="E39"/>
  <c r="B39"/>
  <c r="E38"/>
  <c r="B38"/>
  <c r="E37"/>
  <c r="B37"/>
  <c r="E36"/>
  <c r="B36"/>
  <c r="E35"/>
  <c r="B35"/>
  <c r="E34"/>
  <c r="B34"/>
  <c r="E33"/>
  <c r="B33"/>
  <c r="E32"/>
  <c r="B32"/>
  <c r="E31"/>
  <c r="B31"/>
  <c r="E30"/>
  <c r="B30"/>
  <c r="E29"/>
  <c r="B29"/>
  <c r="E28"/>
  <c r="B28"/>
  <c r="E27"/>
  <c r="B27"/>
  <c r="E26"/>
  <c r="B26"/>
  <c r="E25"/>
  <c r="B25"/>
  <c r="E24"/>
  <c r="B24"/>
  <c r="E23"/>
  <c r="B23"/>
  <c r="E22"/>
  <c r="B22"/>
  <c r="E21"/>
  <c r="B21"/>
  <c r="E20"/>
  <c r="B20"/>
  <c r="E19"/>
  <c r="B19"/>
  <c r="E18"/>
  <c r="B18"/>
  <c r="E17"/>
  <c r="B17"/>
  <c r="E16"/>
  <c r="B16"/>
  <c r="E15"/>
  <c r="B15"/>
  <c r="E14"/>
  <c r="B14"/>
</calcChain>
</file>

<file path=xl/sharedStrings.xml><?xml version="1.0" encoding="utf-8"?>
<sst xmlns="http://schemas.openxmlformats.org/spreadsheetml/2006/main" count="442" uniqueCount="80">
  <si>
    <t>序号</t>
  </si>
  <si>
    <t>岗位代码</t>
  </si>
  <si>
    <t>岗位名称</t>
  </si>
  <si>
    <t>招聘单位</t>
  </si>
  <si>
    <t>姓名</t>
  </si>
  <si>
    <t>050105</t>
  </si>
  <si>
    <t>初中道德与法治</t>
  </si>
  <si>
    <t>蚌埠第八中学初中部</t>
  </si>
  <si>
    <t>王雅梅</t>
  </si>
  <si>
    <t>毕思艺</t>
  </si>
  <si>
    <t>欧文文</t>
  </si>
  <si>
    <t>许翥云</t>
  </si>
  <si>
    <t>姜雨轩</t>
  </si>
  <si>
    <t>燕莹莹</t>
  </si>
  <si>
    <t>吴秀妙</t>
  </si>
  <si>
    <t>卢莹莹</t>
  </si>
  <si>
    <t>殷耀琦</t>
  </si>
  <si>
    <t>肖静</t>
  </si>
  <si>
    <t>初中历史</t>
  </si>
  <si>
    <t>初中生物学</t>
  </si>
  <si>
    <t>初中数学</t>
  </si>
  <si>
    <t>初中体育与健康</t>
  </si>
  <si>
    <t>初中物理</t>
  </si>
  <si>
    <t>初中英语</t>
  </si>
  <si>
    <t>050101</t>
  </si>
  <si>
    <t>初中语文</t>
  </si>
  <si>
    <t>庞骏</t>
  </si>
  <si>
    <t>朱香玲</t>
  </si>
  <si>
    <t>张萌</t>
  </si>
  <si>
    <t>蚌埠第二十中学</t>
  </si>
  <si>
    <t>050302</t>
  </si>
  <si>
    <t>张仪</t>
  </si>
  <si>
    <t>刘雨晨</t>
  </si>
  <si>
    <t>程红菊</t>
  </si>
  <si>
    <t>陈子龙</t>
  </si>
  <si>
    <t>吕子怡</t>
  </si>
  <si>
    <t>蚌埠第十八中学初中部</t>
  </si>
  <si>
    <t>050201</t>
  </si>
  <si>
    <t>王雪纯</t>
  </si>
  <si>
    <t>王振宇</t>
  </si>
  <si>
    <t>张金秋</t>
  </si>
  <si>
    <t>方淑妍</t>
  </si>
  <si>
    <t>宋宇欣</t>
  </si>
  <si>
    <t>戚颖</t>
  </si>
  <si>
    <t>小学音乐</t>
  </si>
  <si>
    <t>蚌埠市后场小学</t>
  </si>
  <si>
    <t>050701</t>
  </si>
  <si>
    <t>小学语文</t>
  </si>
  <si>
    <t>袁婷婷</t>
  </si>
  <si>
    <t>夏可心</t>
  </si>
  <si>
    <t>宫媛媛</t>
  </si>
  <si>
    <t>刘云云</t>
  </si>
  <si>
    <t>李祥福</t>
  </si>
  <si>
    <t>荀芳</t>
  </si>
  <si>
    <t>崔迎月</t>
  </si>
  <si>
    <t>小学体育与健康</t>
  </si>
  <si>
    <t>蚌埠市淮上实验小学</t>
  </si>
  <si>
    <t>050601</t>
  </si>
  <si>
    <t>赵海玲</t>
  </si>
  <si>
    <t>刘雨晴</t>
  </si>
  <si>
    <t>丁升</t>
  </si>
  <si>
    <t>邢漫利</t>
  </si>
  <si>
    <t>金燕</t>
  </si>
  <si>
    <t>殷梦萍</t>
  </si>
  <si>
    <t>张倩</t>
  </si>
  <si>
    <t>李跃跃</t>
  </si>
  <si>
    <t>马娇娇</t>
  </si>
  <si>
    <t>徐静</t>
  </si>
  <si>
    <t>马晓雪</t>
  </si>
  <si>
    <t>李晴</t>
  </si>
  <si>
    <t>蚌埠市梅桥中学</t>
  </si>
  <si>
    <t>蚌埠市吴安小学</t>
  </si>
  <si>
    <t>小学数学</t>
  </si>
  <si>
    <t>蚌埠市星河小学</t>
  </si>
  <si>
    <t>小学信息科技</t>
  </si>
  <si>
    <t>蚌埠市正街小学</t>
  </si>
  <si>
    <t>淮上区沫河口中心小学</t>
  </si>
  <si>
    <t>附件：</t>
  </si>
  <si>
    <t>专业测试成绩</t>
    <phoneticPr fontId="3" type="noConversion"/>
  </si>
  <si>
    <t>蚌埠市淮上区中小学校（事业编制）2025年“校园招聘”专业测试成绩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</si>
</sst>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7">
    <font>
      <sz val="11"/>
      <color theme="1"/>
      <name val="等线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rgb="FFFF0000"/>
      <name val="等线"/>
      <charset val="134"/>
      <scheme val="minor"/>
    </font>
    <font>
      <sz val="9"/>
      <name val="等线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charset val="134"/>
      <scheme val="minor"/>
    </font>
    <font>
      <sz val="16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1" fillId="0" borderId="1" xfId="2" applyNumberForma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7"/>
  <sheetViews>
    <sheetView tabSelected="1" workbookViewId="0">
      <selection activeCell="F194" sqref="F194"/>
    </sheetView>
  </sheetViews>
  <sheetFormatPr defaultRowHeight="13.5"/>
  <cols>
    <col min="1" max="1" width="8.625" style="2"/>
    <col min="2" max="2" width="10.125" style="2" customWidth="1"/>
    <col min="3" max="3" width="22.5" style="2" customWidth="1"/>
    <col min="4" max="4" width="28.375" style="2" customWidth="1"/>
    <col min="5" max="5" width="17.125" style="2" customWidth="1"/>
    <col min="6" max="6" width="17.625" style="2" customWidth="1"/>
    <col min="7" max="16384" width="9" style="1"/>
  </cols>
  <sheetData>
    <row r="1" spans="1:6" ht="22.5" customHeight="1">
      <c r="A1" s="3" t="s">
        <v>77</v>
      </c>
      <c r="B1" s="4"/>
      <c r="C1" s="4"/>
      <c r="D1" s="4"/>
      <c r="E1" s="4"/>
      <c r="F1" s="5"/>
    </row>
    <row r="2" spans="1:6" ht="39" customHeight="1">
      <c r="A2" s="11" t="s">
        <v>79</v>
      </c>
      <c r="B2" s="11"/>
      <c r="C2" s="11"/>
      <c r="D2" s="11"/>
      <c r="E2" s="11"/>
      <c r="F2" s="11"/>
    </row>
    <row r="3" spans="1:6" ht="32.25" customHeight="1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78</v>
      </c>
    </row>
    <row r="4" spans="1:6" s="8" customFormat="1" ht="18.95" customHeight="1">
      <c r="A4" s="7">
        <v>1</v>
      </c>
      <c r="B4" s="7" t="s">
        <v>5</v>
      </c>
      <c r="C4" s="7" t="s">
        <v>6</v>
      </c>
      <c r="D4" s="7" t="s">
        <v>7</v>
      </c>
      <c r="E4" s="7" t="s">
        <v>8</v>
      </c>
      <c r="F4" s="7">
        <v>91.31</v>
      </c>
    </row>
    <row r="5" spans="1:6" s="8" customFormat="1" ht="18.95" customHeight="1">
      <c r="A5" s="7">
        <v>2</v>
      </c>
      <c r="B5" s="7" t="s">
        <v>5</v>
      </c>
      <c r="C5" s="7" t="s">
        <v>6</v>
      </c>
      <c r="D5" s="7" t="s">
        <v>7</v>
      </c>
      <c r="E5" s="7" t="s">
        <v>9</v>
      </c>
      <c r="F5" s="7">
        <v>90.97</v>
      </c>
    </row>
    <row r="6" spans="1:6" s="8" customFormat="1" ht="18.95" customHeight="1">
      <c r="A6" s="7">
        <v>3</v>
      </c>
      <c r="B6" s="7" t="s">
        <v>5</v>
      </c>
      <c r="C6" s="7" t="s">
        <v>6</v>
      </c>
      <c r="D6" s="7" t="s">
        <v>7</v>
      </c>
      <c r="E6" s="7" t="s">
        <v>10</v>
      </c>
      <c r="F6" s="7">
        <v>89.59</v>
      </c>
    </row>
    <row r="7" spans="1:6" s="8" customFormat="1" ht="18.95" customHeight="1">
      <c r="A7" s="7">
        <v>4</v>
      </c>
      <c r="B7" s="7" t="s">
        <v>5</v>
      </c>
      <c r="C7" s="7" t="s">
        <v>6</v>
      </c>
      <c r="D7" s="7" t="s">
        <v>7</v>
      </c>
      <c r="E7" s="7" t="s">
        <v>11</v>
      </c>
      <c r="F7" s="7">
        <v>87.37</v>
      </c>
    </row>
    <row r="8" spans="1:6" s="8" customFormat="1" ht="18.95" customHeight="1">
      <c r="A8" s="7">
        <v>5</v>
      </c>
      <c r="B8" s="7" t="s">
        <v>5</v>
      </c>
      <c r="C8" s="7" t="s">
        <v>6</v>
      </c>
      <c r="D8" s="7" t="s">
        <v>7</v>
      </c>
      <c r="E8" s="7" t="s">
        <v>12</v>
      </c>
      <c r="F8" s="7">
        <v>87.19</v>
      </c>
    </row>
    <row r="9" spans="1:6" s="8" customFormat="1" ht="18.95" customHeight="1">
      <c r="A9" s="7">
        <v>6</v>
      </c>
      <c r="B9" s="7" t="s">
        <v>5</v>
      </c>
      <c r="C9" s="7" t="s">
        <v>6</v>
      </c>
      <c r="D9" s="7" t="s">
        <v>7</v>
      </c>
      <c r="E9" s="7" t="s">
        <v>13</v>
      </c>
      <c r="F9" s="7">
        <v>86.95</v>
      </c>
    </row>
    <row r="10" spans="1:6" s="8" customFormat="1" ht="18.95" customHeight="1">
      <c r="A10" s="7">
        <v>7</v>
      </c>
      <c r="B10" s="7" t="s">
        <v>5</v>
      </c>
      <c r="C10" s="7" t="s">
        <v>6</v>
      </c>
      <c r="D10" s="7" t="s">
        <v>7</v>
      </c>
      <c r="E10" s="7" t="s">
        <v>14</v>
      </c>
      <c r="F10" s="7">
        <v>86.5</v>
      </c>
    </row>
    <row r="11" spans="1:6" s="8" customFormat="1" ht="18.95" customHeight="1">
      <c r="A11" s="7">
        <v>8</v>
      </c>
      <c r="B11" s="7" t="s">
        <v>5</v>
      </c>
      <c r="C11" s="7" t="s">
        <v>6</v>
      </c>
      <c r="D11" s="7" t="s">
        <v>7</v>
      </c>
      <c r="E11" s="7" t="s">
        <v>15</v>
      </c>
      <c r="F11" s="7">
        <v>86.48</v>
      </c>
    </row>
    <row r="12" spans="1:6" s="8" customFormat="1" ht="18.95" customHeight="1">
      <c r="A12" s="7">
        <v>9</v>
      </c>
      <c r="B12" s="7" t="s">
        <v>5</v>
      </c>
      <c r="C12" s="7" t="s">
        <v>6</v>
      </c>
      <c r="D12" s="7" t="s">
        <v>7</v>
      </c>
      <c r="E12" s="7" t="s">
        <v>16</v>
      </c>
      <c r="F12" s="7">
        <v>81.03</v>
      </c>
    </row>
    <row r="13" spans="1:6" s="8" customFormat="1" ht="18.95" customHeight="1">
      <c r="A13" s="7">
        <v>10</v>
      </c>
      <c r="B13" s="7" t="s">
        <v>5</v>
      </c>
      <c r="C13" s="7" t="s">
        <v>6</v>
      </c>
      <c r="D13" s="7" t="s">
        <v>7</v>
      </c>
      <c r="E13" s="7" t="s">
        <v>17</v>
      </c>
      <c r="F13" s="10">
        <v>0</v>
      </c>
    </row>
    <row r="14" spans="1:6" s="8" customFormat="1" ht="18.95" customHeight="1">
      <c r="A14" s="7">
        <v>11</v>
      </c>
      <c r="B14" s="7" t="str">
        <f t="shared" ref="B14:B20" si="0">"050106"</f>
        <v>050106</v>
      </c>
      <c r="C14" s="7" t="s">
        <v>18</v>
      </c>
      <c r="D14" s="7" t="s">
        <v>7</v>
      </c>
      <c r="E14" s="7" t="str">
        <f>"高超"</f>
        <v>高超</v>
      </c>
      <c r="F14" s="7">
        <v>82.34</v>
      </c>
    </row>
    <row r="15" spans="1:6" s="8" customFormat="1" ht="18.95" customHeight="1">
      <c r="A15" s="7">
        <v>12</v>
      </c>
      <c r="B15" s="7" t="str">
        <f t="shared" si="0"/>
        <v>050106</v>
      </c>
      <c r="C15" s="7" t="s">
        <v>18</v>
      </c>
      <c r="D15" s="7" t="s">
        <v>7</v>
      </c>
      <c r="E15" s="7" t="str">
        <f>"李秋实"</f>
        <v>李秋实</v>
      </c>
      <c r="F15" s="7">
        <v>81.67</v>
      </c>
    </row>
    <row r="16" spans="1:6" s="8" customFormat="1" ht="18.95" customHeight="1">
      <c r="A16" s="7">
        <v>13</v>
      </c>
      <c r="B16" s="7" t="str">
        <f t="shared" si="0"/>
        <v>050106</v>
      </c>
      <c r="C16" s="7" t="s">
        <v>18</v>
      </c>
      <c r="D16" s="7" t="s">
        <v>7</v>
      </c>
      <c r="E16" s="7" t="str">
        <f>"董昊"</f>
        <v>董昊</v>
      </c>
      <c r="F16" s="7">
        <v>80.45</v>
      </c>
    </row>
    <row r="17" spans="1:6" s="8" customFormat="1" ht="18.95" customHeight="1">
      <c r="A17" s="7">
        <v>14</v>
      </c>
      <c r="B17" s="7" t="str">
        <f t="shared" si="0"/>
        <v>050106</v>
      </c>
      <c r="C17" s="7" t="s">
        <v>18</v>
      </c>
      <c r="D17" s="7" t="s">
        <v>7</v>
      </c>
      <c r="E17" s="7" t="str">
        <f>"孟星"</f>
        <v>孟星</v>
      </c>
      <c r="F17" s="7">
        <v>78.81</v>
      </c>
    </row>
    <row r="18" spans="1:6" s="8" customFormat="1" ht="18.95" customHeight="1">
      <c r="A18" s="7">
        <v>15</v>
      </c>
      <c r="B18" s="7" t="str">
        <f t="shared" si="0"/>
        <v>050106</v>
      </c>
      <c r="C18" s="7" t="s">
        <v>18</v>
      </c>
      <c r="D18" s="7" t="s">
        <v>7</v>
      </c>
      <c r="E18" s="7" t="str">
        <f>"褚健壮"</f>
        <v>褚健壮</v>
      </c>
      <c r="F18" s="7">
        <v>78.150000000000006</v>
      </c>
    </row>
    <row r="19" spans="1:6" s="8" customFormat="1" ht="18.95" customHeight="1">
      <c r="A19" s="7">
        <v>16</v>
      </c>
      <c r="B19" s="7" t="str">
        <f t="shared" si="0"/>
        <v>050106</v>
      </c>
      <c r="C19" s="7" t="s">
        <v>18</v>
      </c>
      <c r="D19" s="7" t="s">
        <v>7</v>
      </c>
      <c r="E19" s="7" t="str">
        <f>"王雪"</f>
        <v>王雪</v>
      </c>
      <c r="F19" s="7">
        <v>77.06</v>
      </c>
    </row>
    <row r="20" spans="1:6" s="8" customFormat="1" ht="18.95" customHeight="1">
      <c r="A20" s="7">
        <v>17</v>
      </c>
      <c r="B20" s="7" t="str">
        <f t="shared" si="0"/>
        <v>050106</v>
      </c>
      <c r="C20" s="7" t="s">
        <v>18</v>
      </c>
      <c r="D20" s="7" t="s">
        <v>7</v>
      </c>
      <c r="E20" s="7" t="str">
        <f>"马睿"</f>
        <v>马睿</v>
      </c>
      <c r="F20" s="7">
        <v>73.31</v>
      </c>
    </row>
    <row r="21" spans="1:6" s="8" customFormat="1" ht="18.95" customHeight="1">
      <c r="A21" s="7">
        <v>18</v>
      </c>
      <c r="B21" s="7" t="str">
        <f t="shared" ref="B21:B39" si="1">"050107"</f>
        <v>050107</v>
      </c>
      <c r="C21" s="7" t="s">
        <v>19</v>
      </c>
      <c r="D21" s="7" t="s">
        <v>7</v>
      </c>
      <c r="E21" s="7" t="str">
        <f>"李舒雅"</f>
        <v>李舒雅</v>
      </c>
      <c r="F21" s="10">
        <v>0</v>
      </c>
    </row>
    <row r="22" spans="1:6" s="8" customFormat="1" ht="18.95" customHeight="1">
      <c r="A22" s="7">
        <v>19</v>
      </c>
      <c r="B22" s="7" t="str">
        <f t="shared" si="1"/>
        <v>050107</v>
      </c>
      <c r="C22" s="7" t="s">
        <v>19</v>
      </c>
      <c r="D22" s="7" t="s">
        <v>7</v>
      </c>
      <c r="E22" s="7" t="str">
        <f>"莫峻峰"</f>
        <v>莫峻峰</v>
      </c>
      <c r="F22" s="10">
        <v>0</v>
      </c>
    </row>
    <row r="23" spans="1:6" s="8" customFormat="1" ht="18.95" customHeight="1">
      <c r="A23" s="7">
        <v>20</v>
      </c>
      <c r="B23" s="7" t="str">
        <f t="shared" si="1"/>
        <v>050107</v>
      </c>
      <c r="C23" s="7" t="s">
        <v>19</v>
      </c>
      <c r="D23" s="7" t="s">
        <v>7</v>
      </c>
      <c r="E23" s="7" t="str">
        <f>"郑元晨"</f>
        <v>郑元晨</v>
      </c>
      <c r="F23" s="7">
        <v>86.98</v>
      </c>
    </row>
    <row r="24" spans="1:6" s="8" customFormat="1" ht="18.95" customHeight="1">
      <c r="A24" s="7">
        <v>21</v>
      </c>
      <c r="B24" s="7" t="str">
        <f t="shared" si="1"/>
        <v>050107</v>
      </c>
      <c r="C24" s="7" t="s">
        <v>19</v>
      </c>
      <c r="D24" s="7" t="s">
        <v>7</v>
      </c>
      <c r="E24" s="7" t="str">
        <f>"陈茜雅"</f>
        <v>陈茜雅</v>
      </c>
      <c r="F24" s="7">
        <v>83.04</v>
      </c>
    </row>
    <row r="25" spans="1:6" s="8" customFormat="1" ht="18.95" customHeight="1">
      <c r="A25" s="7">
        <v>22</v>
      </c>
      <c r="B25" s="7" t="str">
        <f t="shared" si="1"/>
        <v>050107</v>
      </c>
      <c r="C25" s="7" t="s">
        <v>19</v>
      </c>
      <c r="D25" s="7" t="s">
        <v>7</v>
      </c>
      <c r="E25" s="7" t="str">
        <f>"孟媛"</f>
        <v>孟媛</v>
      </c>
      <c r="F25" s="7">
        <v>82.77</v>
      </c>
    </row>
    <row r="26" spans="1:6" s="8" customFormat="1" ht="18.95" customHeight="1">
      <c r="A26" s="7">
        <v>23</v>
      </c>
      <c r="B26" s="7" t="str">
        <f t="shared" si="1"/>
        <v>050107</v>
      </c>
      <c r="C26" s="7" t="s">
        <v>19</v>
      </c>
      <c r="D26" s="7" t="s">
        <v>7</v>
      </c>
      <c r="E26" s="7" t="str">
        <f>"顾宗杨"</f>
        <v>顾宗杨</v>
      </c>
      <c r="F26" s="7">
        <v>82.24</v>
      </c>
    </row>
    <row r="27" spans="1:6" s="8" customFormat="1" ht="18.95" customHeight="1">
      <c r="A27" s="7">
        <v>24</v>
      </c>
      <c r="B27" s="7" t="str">
        <f t="shared" si="1"/>
        <v>050107</v>
      </c>
      <c r="C27" s="7" t="s">
        <v>19</v>
      </c>
      <c r="D27" s="7" t="s">
        <v>7</v>
      </c>
      <c r="E27" s="7" t="str">
        <f>"房宇含"</f>
        <v>房宇含</v>
      </c>
      <c r="F27" s="7">
        <v>80.67</v>
      </c>
    </row>
    <row r="28" spans="1:6" s="8" customFormat="1" ht="18.95" customHeight="1">
      <c r="A28" s="7">
        <v>25</v>
      </c>
      <c r="B28" s="7" t="str">
        <f t="shared" si="1"/>
        <v>050107</v>
      </c>
      <c r="C28" s="7" t="s">
        <v>19</v>
      </c>
      <c r="D28" s="7" t="s">
        <v>7</v>
      </c>
      <c r="E28" s="7" t="str">
        <f>"李亭亭"</f>
        <v>李亭亭</v>
      </c>
      <c r="F28" s="7">
        <v>80.56</v>
      </c>
    </row>
    <row r="29" spans="1:6" s="8" customFormat="1" ht="18.95" customHeight="1">
      <c r="A29" s="7">
        <v>26</v>
      </c>
      <c r="B29" s="7" t="str">
        <f t="shared" si="1"/>
        <v>050107</v>
      </c>
      <c r="C29" s="7" t="s">
        <v>19</v>
      </c>
      <c r="D29" s="7" t="s">
        <v>7</v>
      </c>
      <c r="E29" s="7" t="str">
        <f>"张晓雅"</f>
        <v>张晓雅</v>
      </c>
      <c r="F29" s="7">
        <v>80.5</v>
      </c>
    </row>
    <row r="30" spans="1:6" s="8" customFormat="1" ht="18.95" customHeight="1">
      <c r="A30" s="7">
        <v>27</v>
      </c>
      <c r="B30" s="7" t="str">
        <f t="shared" si="1"/>
        <v>050107</v>
      </c>
      <c r="C30" s="7" t="s">
        <v>19</v>
      </c>
      <c r="D30" s="7" t="s">
        <v>7</v>
      </c>
      <c r="E30" s="7" t="str">
        <f>"胡梦婷"</f>
        <v>胡梦婷</v>
      </c>
      <c r="F30" s="7">
        <v>78.02</v>
      </c>
    </row>
    <row r="31" spans="1:6" s="8" customFormat="1" ht="18.95" customHeight="1">
      <c r="A31" s="7">
        <v>28</v>
      </c>
      <c r="B31" s="7" t="str">
        <f t="shared" si="1"/>
        <v>050107</v>
      </c>
      <c r="C31" s="7" t="s">
        <v>19</v>
      </c>
      <c r="D31" s="7" t="s">
        <v>7</v>
      </c>
      <c r="E31" s="7" t="str">
        <f>"应雨乐"</f>
        <v>应雨乐</v>
      </c>
      <c r="F31" s="7">
        <v>77.16</v>
      </c>
    </row>
    <row r="32" spans="1:6" s="8" customFormat="1" ht="18.95" customHeight="1">
      <c r="A32" s="7">
        <v>29</v>
      </c>
      <c r="B32" s="7" t="str">
        <f t="shared" si="1"/>
        <v>050107</v>
      </c>
      <c r="C32" s="7" t="s">
        <v>19</v>
      </c>
      <c r="D32" s="7" t="s">
        <v>7</v>
      </c>
      <c r="E32" s="7" t="str">
        <f>"王珊珊"</f>
        <v>王珊珊</v>
      </c>
      <c r="F32" s="7">
        <v>74.81</v>
      </c>
    </row>
    <row r="33" spans="1:6" s="8" customFormat="1" ht="18.95" customHeight="1">
      <c r="A33" s="7">
        <v>30</v>
      </c>
      <c r="B33" s="7" t="str">
        <f t="shared" si="1"/>
        <v>050107</v>
      </c>
      <c r="C33" s="7" t="s">
        <v>19</v>
      </c>
      <c r="D33" s="7" t="s">
        <v>7</v>
      </c>
      <c r="E33" s="7" t="str">
        <f>"丁一凌"</f>
        <v>丁一凌</v>
      </c>
      <c r="F33" s="7">
        <v>73.430000000000007</v>
      </c>
    </row>
    <row r="34" spans="1:6" s="8" customFormat="1" ht="18.95" customHeight="1">
      <c r="A34" s="7">
        <v>31</v>
      </c>
      <c r="B34" s="7" t="str">
        <f t="shared" si="1"/>
        <v>050107</v>
      </c>
      <c r="C34" s="7" t="s">
        <v>19</v>
      </c>
      <c r="D34" s="7" t="s">
        <v>7</v>
      </c>
      <c r="E34" s="7" t="str">
        <f>"张悦"</f>
        <v>张悦</v>
      </c>
      <c r="F34" s="7">
        <v>72.430000000000007</v>
      </c>
    </row>
    <row r="35" spans="1:6" s="8" customFormat="1" ht="18.95" customHeight="1">
      <c r="A35" s="7">
        <v>32</v>
      </c>
      <c r="B35" s="7" t="str">
        <f t="shared" si="1"/>
        <v>050107</v>
      </c>
      <c r="C35" s="7" t="s">
        <v>19</v>
      </c>
      <c r="D35" s="7" t="s">
        <v>7</v>
      </c>
      <c r="E35" s="7" t="str">
        <f>"夏梦"</f>
        <v>夏梦</v>
      </c>
      <c r="F35" s="7">
        <v>72.2</v>
      </c>
    </row>
    <row r="36" spans="1:6" s="8" customFormat="1" ht="18.95" customHeight="1">
      <c r="A36" s="7">
        <v>33</v>
      </c>
      <c r="B36" s="7" t="str">
        <f t="shared" si="1"/>
        <v>050107</v>
      </c>
      <c r="C36" s="7" t="s">
        <v>19</v>
      </c>
      <c r="D36" s="7" t="s">
        <v>7</v>
      </c>
      <c r="E36" s="7" t="str">
        <f>"宋雅致"</f>
        <v>宋雅致</v>
      </c>
      <c r="F36" s="7">
        <v>71.569999999999993</v>
      </c>
    </row>
    <row r="37" spans="1:6" s="8" customFormat="1" ht="18.95" customHeight="1">
      <c r="A37" s="7">
        <v>34</v>
      </c>
      <c r="B37" s="7" t="str">
        <f t="shared" si="1"/>
        <v>050107</v>
      </c>
      <c r="C37" s="7" t="s">
        <v>19</v>
      </c>
      <c r="D37" s="7" t="s">
        <v>7</v>
      </c>
      <c r="E37" s="7" t="str">
        <f>"左紫鹏"</f>
        <v>左紫鹏</v>
      </c>
      <c r="F37" s="7">
        <v>69.34</v>
      </c>
    </row>
    <row r="38" spans="1:6" s="8" customFormat="1" ht="18.95" customHeight="1">
      <c r="A38" s="7">
        <v>35</v>
      </c>
      <c r="B38" s="7" t="str">
        <f t="shared" si="1"/>
        <v>050107</v>
      </c>
      <c r="C38" s="7" t="s">
        <v>19</v>
      </c>
      <c r="D38" s="7" t="s">
        <v>7</v>
      </c>
      <c r="E38" s="7" t="str">
        <f>"黄清鑫"</f>
        <v>黄清鑫</v>
      </c>
      <c r="F38" s="10">
        <v>0</v>
      </c>
    </row>
    <row r="39" spans="1:6" s="8" customFormat="1" ht="18.95" customHeight="1">
      <c r="A39" s="7">
        <v>36</v>
      </c>
      <c r="B39" s="7" t="str">
        <f t="shared" si="1"/>
        <v>050107</v>
      </c>
      <c r="C39" s="7" t="s">
        <v>19</v>
      </c>
      <c r="D39" s="7" t="s">
        <v>7</v>
      </c>
      <c r="E39" s="7" t="str">
        <f>"陆梦妮"</f>
        <v>陆梦妮</v>
      </c>
      <c r="F39" s="10">
        <v>0</v>
      </c>
    </row>
    <row r="40" spans="1:6" s="8" customFormat="1" ht="18.95" customHeight="1">
      <c r="A40" s="7">
        <v>37</v>
      </c>
      <c r="B40" s="7" t="str">
        <f t="shared" ref="B40:B45" si="2">"050102"</f>
        <v>050102</v>
      </c>
      <c r="C40" s="7" t="s">
        <v>20</v>
      </c>
      <c r="D40" s="7" t="s">
        <v>7</v>
      </c>
      <c r="E40" s="7" t="str">
        <f>"赵弟"</f>
        <v>赵弟</v>
      </c>
      <c r="F40" s="7">
        <v>86.67</v>
      </c>
    </row>
    <row r="41" spans="1:6" s="8" customFormat="1" ht="18.95" customHeight="1">
      <c r="A41" s="7">
        <v>38</v>
      </c>
      <c r="B41" s="7" t="str">
        <f t="shared" si="2"/>
        <v>050102</v>
      </c>
      <c r="C41" s="7" t="s">
        <v>20</v>
      </c>
      <c r="D41" s="7" t="s">
        <v>7</v>
      </c>
      <c r="E41" s="7" t="str">
        <f>"商哲锦"</f>
        <v>商哲锦</v>
      </c>
      <c r="F41" s="7">
        <v>83.5</v>
      </c>
    </row>
    <row r="42" spans="1:6" s="8" customFormat="1" ht="18.95" customHeight="1">
      <c r="A42" s="7">
        <v>39</v>
      </c>
      <c r="B42" s="7" t="str">
        <f t="shared" si="2"/>
        <v>050102</v>
      </c>
      <c r="C42" s="7" t="s">
        <v>20</v>
      </c>
      <c r="D42" s="7" t="s">
        <v>7</v>
      </c>
      <c r="E42" s="7" t="str">
        <f>"倪冉"</f>
        <v>倪冉</v>
      </c>
      <c r="F42" s="7">
        <v>83.48</v>
      </c>
    </row>
    <row r="43" spans="1:6" s="8" customFormat="1" ht="18.95" customHeight="1">
      <c r="A43" s="7">
        <v>40</v>
      </c>
      <c r="B43" s="7" t="str">
        <f t="shared" si="2"/>
        <v>050102</v>
      </c>
      <c r="C43" s="7" t="s">
        <v>20</v>
      </c>
      <c r="D43" s="7" t="s">
        <v>7</v>
      </c>
      <c r="E43" s="7" t="str">
        <f>"张浩奇"</f>
        <v>张浩奇</v>
      </c>
      <c r="F43" s="7">
        <v>80.099999999999994</v>
      </c>
    </row>
    <row r="44" spans="1:6" s="8" customFormat="1" ht="18.95" customHeight="1">
      <c r="A44" s="7">
        <v>41</v>
      </c>
      <c r="B44" s="7" t="str">
        <f t="shared" si="2"/>
        <v>050102</v>
      </c>
      <c r="C44" s="7" t="s">
        <v>20</v>
      </c>
      <c r="D44" s="7" t="s">
        <v>7</v>
      </c>
      <c r="E44" s="7" t="str">
        <f>"门鑫雅"</f>
        <v>门鑫雅</v>
      </c>
      <c r="F44" s="7">
        <v>79.849999999999994</v>
      </c>
    </row>
    <row r="45" spans="1:6" s="8" customFormat="1" ht="18.95" customHeight="1">
      <c r="A45" s="7">
        <v>42</v>
      </c>
      <c r="B45" s="7" t="str">
        <f t="shared" si="2"/>
        <v>050102</v>
      </c>
      <c r="C45" s="7" t="s">
        <v>20</v>
      </c>
      <c r="D45" s="7" t="s">
        <v>7</v>
      </c>
      <c r="E45" s="7" t="str">
        <f>"王心雨"</f>
        <v>王心雨</v>
      </c>
      <c r="F45" s="7">
        <v>78.599999999999994</v>
      </c>
    </row>
    <row r="46" spans="1:6" s="8" customFormat="1" ht="18.95" customHeight="1">
      <c r="A46" s="7">
        <v>43</v>
      </c>
      <c r="B46" s="7" t="str">
        <f t="shared" ref="B46:B58" si="3">"050108"</f>
        <v>050108</v>
      </c>
      <c r="C46" s="7" t="s">
        <v>21</v>
      </c>
      <c r="D46" s="7" t="s">
        <v>7</v>
      </c>
      <c r="E46" s="7" t="str">
        <f>"管钊钊"</f>
        <v>管钊钊</v>
      </c>
      <c r="F46" s="10">
        <v>0</v>
      </c>
    </row>
    <row r="47" spans="1:6" s="8" customFormat="1" ht="18.95" customHeight="1">
      <c r="A47" s="7">
        <v>44</v>
      </c>
      <c r="B47" s="7" t="str">
        <f t="shared" si="3"/>
        <v>050108</v>
      </c>
      <c r="C47" s="7" t="s">
        <v>21</v>
      </c>
      <c r="D47" s="7" t="s">
        <v>7</v>
      </c>
      <c r="E47" s="7" t="str">
        <f>"孔繁振"</f>
        <v>孔繁振</v>
      </c>
      <c r="F47" s="7">
        <v>86.88</v>
      </c>
    </row>
    <row r="48" spans="1:6" s="8" customFormat="1" ht="18.95" customHeight="1">
      <c r="A48" s="7">
        <v>45</v>
      </c>
      <c r="B48" s="7" t="str">
        <f t="shared" si="3"/>
        <v>050108</v>
      </c>
      <c r="C48" s="7" t="s">
        <v>21</v>
      </c>
      <c r="D48" s="7" t="s">
        <v>7</v>
      </c>
      <c r="E48" s="7" t="str">
        <f>"赵俊"</f>
        <v>赵俊</v>
      </c>
      <c r="F48" s="7">
        <v>84.47</v>
      </c>
    </row>
    <row r="49" spans="1:6" s="8" customFormat="1" ht="18.95" customHeight="1">
      <c r="A49" s="7">
        <v>46</v>
      </c>
      <c r="B49" s="7" t="str">
        <f t="shared" si="3"/>
        <v>050108</v>
      </c>
      <c r="C49" s="7" t="s">
        <v>21</v>
      </c>
      <c r="D49" s="7" t="s">
        <v>7</v>
      </c>
      <c r="E49" s="7" t="str">
        <f>"刘奇"</f>
        <v>刘奇</v>
      </c>
      <c r="F49" s="7">
        <v>84.07</v>
      </c>
    </row>
    <row r="50" spans="1:6" s="8" customFormat="1" ht="18.95" customHeight="1">
      <c r="A50" s="7">
        <v>47</v>
      </c>
      <c r="B50" s="7" t="str">
        <f t="shared" si="3"/>
        <v>050108</v>
      </c>
      <c r="C50" s="7" t="s">
        <v>21</v>
      </c>
      <c r="D50" s="7" t="s">
        <v>7</v>
      </c>
      <c r="E50" s="7" t="str">
        <f>"易佳伟"</f>
        <v>易佳伟</v>
      </c>
      <c r="F50" s="7">
        <v>81.650000000000006</v>
      </c>
    </row>
    <row r="51" spans="1:6" s="8" customFormat="1" ht="18.95" customHeight="1">
      <c r="A51" s="7">
        <v>48</v>
      </c>
      <c r="B51" s="7" t="str">
        <f t="shared" si="3"/>
        <v>050108</v>
      </c>
      <c r="C51" s="7" t="s">
        <v>21</v>
      </c>
      <c r="D51" s="7" t="s">
        <v>7</v>
      </c>
      <c r="E51" s="7" t="str">
        <f>"韩湘皖"</f>
        <v>韩湘皖</v>
      </c>
      <c r="F51" s="7">
        <v>80.989999999999995</v>
      </c>
    </row>
    <row r="52" spans="1:6" s="8" customFormat="1" ht="18.95" customHeight="1">
      <c r="A52" s="7">
        <v>49</v>
      </c>
      <c r="B52" s="7" t="str">
        <f t="shared" si="3"/>
        <v>050108</v>
      </c>
      <c r="C52" s="7" t="s">
        <v>21</v>
      </c>
      <c r="D52" s="7" t="s">
        <v>7</v>
      </c>
      <c r="E52" s="7" t="str">
        <f>"倪龙振"</f>
        <v>倪龙振</v>
      </c>
      <c r="F52" s="7">
        <v>80.569999999999993</v>
      </c>
    </row>
    <row r="53" spans="1:6" s="8" customFormat="1" ht="18.95" customHeight="1">
      <c r="A53" s="7">
        <v>50</v>
      </c>
      <c r="B53" s="7" t="str">
        <f t="shared" si="3"/>
        <v>050108</v>
      </c>
      <c r="C53" s="7" t="s">
        <v>21</v>
      </c>
      <c r="D53" s="7" t="s">
        <v>7</v>
      </c>
      <c r="E53" s="7" t="str">
        <f>"杨振宇"</f>
        <v>杨振宇</v>
      </c>
      <c r="F53" s="7">
        <v>80.53</v>
      </c>
    </row>
    <row r="54" spans="1:6" s="8" customFormat="1" ht="18.95" customHeight="1">
      <c r="A54" s="7">
        <v>51</v>
      </c>
      <c r="B54" s="7" t="str">
        <f t="shared" si="3"/>
        <v>050108</v>
      </c>
      <c r="C54" s="7" t="s">
        <v>21</v>
      </c>
      <c r="D54" s="7" t="s">
        <v>7</v>
      </c>
      <c r="E54" s="7" t="str">
        <f>"刘怡"</f>
        <v>刘怡</v>
      </c>
      <c r="F54" s="7">
        <v>80.319999999999993</v>
      </c>
    </row>
    <row r="55" spans="1:6" s="8" customFormat="1" ht="18.95" customHeight="1">
      <c r="A55" s="7">
        <v>52</v>
      </c>
      <c r="B55" s="7" t="str">
        <f t="shared" si="3"/>
        <v>050108</v>
      </c>
      <c r="C55" s="7" t="s">
        <v>21</v>
      </c>
      <c r="D55" s="7" t="s">
        <v>7</v>
      </c>
      <c r="E55" s="7" t="str">
        <f>"王紫懿"</f>
        <v>王紫懿</v>
      </c>
      <c r="F55" s="7">
        <v>79.069999999999993</v>
      </c>
    </row>
    <row r="56" spans="1:6" s="8" customFormat="1" ht="18.95" customHeight="1">
      <c r="A56" s="7">
        <v>53</v>
      </c>
      <c r="B56" s="7" t="str">
        <f t="shared" si="3"/>
        <v>050108</v>
      </c>
      <c r="C56" s="7" t="s">
        <v>21</v>
      </c>
      <c r="D56" s="7" t="s">
        <v>7</v>
      </c>
      <c r="E56" s="7" t="str">
        <f>"何二雪"</f>
        <v>何二雪</v>
      </c>
      <c r="F56" s="7">
        <v>77.599999999999994</v>
      </c>
    </row>
    <row r="57" spans="1:6" s="8" customFormat="1" ht="18.95" customHeight="1">
      <c r="A57" s="7">
        <v>54</v>
      </c>
      <c r="B57" s="7" t="str">
        <f t="shared" si="3"/>
        <v>050108</v>
      </c>
      <c r="C57" s="7" t="s">
        <v>21</v>
      </c>
      <c r="D57" s="7" t="s">
        <v>7</v>
      </c>
      <c r="E57" s="7" t="str">
        <f>"周自力"</f>
        <v>周自力</v>
      </c>
      <c r="F57" s="7">
        <v>77.25</v>
      </c>
    </row>
    <row r="58" spans="1:6" s="8" customFormat="1" ht="18.95" customHeight="1">
      <c r="A58" s="7">
        <v>55</v>
      </c>
      <c r="B58" s="7" t="str">
        <f t="shared" si="3"/>
        <v>050108</v>
      </c>
      <c r="C58" s="7" t="s">
        <v>21</v>
      </c>
      <c r="D58" s="7" t="s">
        <v>7</v>
      </c>
      <c r="E58" s="7" t="str">
        <f>"刘莹莹"</f>
        <v>刘莹莹</v>
      </c>
      <c r="F58" s="10">
        <v>0</v>
      </c>
    </row>
    <row r="59" spans="1:6" s="8" customFormat="1" ht="18.95" customHeight="1">
      <c r="A59" s="7">
        <v>56</v>
      </c>
      <c r="B59" s="7" t="str">
        <f t="shared" ref="B59:B62" si="4">"050104"</f>
        <v>050104</v>
      </c>
      <c r="C59" s="7" t="s">
        <v>22</v>
      </c>
      <c r="D59" s="7" t="s">
        <v>7</v>
      </c>
      <c r="E59" s="7" t="str">
        <f>"余志成"</f>
        <v>余志成</v>
      </c>
      <c r="F59" s="7">
        <v>84.05</v>
      </c>
    </row>
    <row r="60" spans="1:6" s="8" customFormat="1" ht="18.95" customHeight="1">
      <c r="A60" s="7">
        <v>57</v>
      </c>
      <c r="B60" s="7" t="str">
        <f t="shared" si="4"/>
        <v>050104</v>
      </c>
      <c r="C60" s="7" t="s">
        <v>22</v>
      </c>
      <c r="D60" s="7" t="s">
        <v>7</v>
      </c>
      <c r="E60" s="7" t="str">
        <f>"王乐天"</f>
        <v>王乐天</v>
      </c>
      <c r="F60" s="7">
        <v>80.790000000000006</v>
      </c>
    </row>
    <row r="61" spans="1:6" s="8" customFormat="1" ht="18.95" customHeight="1">
      <c r="A61" s="7">
        <v>58</v>
      </c>
      <c r="B61" s="7" t="str">
        <f t="shared" si="4"/>
        <v>050104</v>
      </c>
      <c r="C61" s="7" t="s">
        <v>22</v>
      </c>
      <c r="D61" s="7" t="s">
        <v>7</v>
      </c>
      <c r="E61" s="7" t="str">
        <f>"章子杰"</f>
        <v>章子杰</v>
      </c>
      <c r="F61" s="7">
        <v>79.87</v>
      </c>
    </row>
    <row r="62" spans="1:6" s="8" customFormat="1" ht="18.95" customHeight="1">
      <c r="A62" s="7">
        <v>59</v>
      </c>
      <c r="B62" s="7" t="str">
        <f t="shared" si="4"/>
        <v>050104</v>
      </c>
      <c r="C62" s="7" t="s">
        <v>22</v>
      </c>
      <c r="D62" s="7" t="s">
        <v>7</v>
      </c>
      <c r="E62" s="7" t="str">
        <f>"高玉帛"</f>
        <v>高玉帛</v>
      </c>
      <c r="F62" s="10">
        <v>0</v>
      </c>
    </row>
    <row r="63" spans="1:6" s="8" customFormat="1" ht="18.95" customHeight="1">
      <c r="A63" s="7">
        <v>60</v>
      </c>
      <c r="B63" s="7" t="str">
        <f t="shared" ref="B63:B69" si="5">"050103"</f>
        <v>050103</v>
      </c>
      <c r="C63" s="7" t="s">
        <v>23</v>
      </c>
      <c r="D63" s="7" t="s">
        <v>7</v>
      </c>
      <c r="E63" s="7" t="str">
        <f>"张钰莹"</f>
        <v>张钰莹</v>
      </c>
      <c r="F63" s="7">
        <v>82.28</v>
      </c>
    </row>
    <row r="64" spans="1:6" s="8" customFormat="1" ht="18.95" customHeight="1">
      <c r="A64" s="7">
        <v>61</v>
      </c>
      <c r="B64" s="7" t="str">
        <f t="shared" si="5"/>
        <v>050103</v>
      </c>
      <c r="C64" s="7" t="s">
        <v>23</v>
      </c>
      <c r="D64" s="7" t="s">
        <v>7</v>
      </c>
      <c r="E64" s="7" t="str">
        <f>"陈诺"</f>
        <v>陈诺</v>
      </c>
      <c r="F64" s="7">
        <v>81.33</v>
      </c>
    </row>
    <row r="65" spans="1:6" s="8" customFormat="1" ht="18.95" customHeight="1">
      <c r="A65" s="7">
        <v>62</v>
      </c>
      <c r="B65" s="7" t="str">
        <f t="shared" si="5"/>
        <v>050103</v>
      </c>
      <c r="C65" s="7" t="s">
        <v>23</v>
      </c>
      <c r="D65" s="7" t="s">
        <v>7</v>
      </c>
      <c r="E65" s="7" t="str">
        <f>"李玲"</f>
        <v>李玲</v>
      </c>
      <c r="F65" s="7">
        <v>80.739999999999995</v>
      </c>
    </row>
    <row r="66" spans="1:6" s="8" customFormat="1" ht="18.95" customHeight="1">
      <c r="A66" s="7">
        <v>63</v>
      </c>
      <c r="B66" s="7" t="str">
        <f t="shared" si="5"/>
        <v>050103</v>
      </c>
      <c r="C66" s="7" t="s">
        <v>23</v>
      </c>
      <c r="D66" s="7" t="s">
        <v>7</v>
      </c>
      <c r="E66" s="7" t="str">
        <f>"赵馨灵"</f>
        <v>赵馨灵</v>
      </c>
      <c r="F66" s="7">
        <v>79.59</v>
      </c>
    </row>
    <row r="67" spans="1:6" s="8" customFormat="1" ht="18.95" customHeight="1">
      <c r="A67" s="7">
        <v>64</v>
      </c>
      <c r="B67" s="7" t="str">
        <f t="shared" si="5"/>
        <v>050103</v>
      </c>
      <c r="C67" s="7" t="s">
        <v>23</v>
      </c>
      <c r="D67" s="7" t="s">
        <v>7</v>
      </c>
      <c r="E67" s="7" t="str">
        <f>"王璐"</f>
        <v>王璐</v>
      </c>
      <c r="F67" s="7">
        <v>78.099999999999994</v>
      </c>
    </row>
    <row r="68" spans="1:6" s="8" customFormat="1" ht="18.95" customHeight="1">
      <c r="A68" s="7">
        <v>65</v>
      </c>
      <c r="B68" s="7" t="str">
        <f t="shared" si="5"/>
        <v>050103</v>
      </c>
      <c r="C68" s="7" t="s">
        <v>23</v>
      </c>
      <c r="D68" s="7" t="s">
        <v>7</v>
      </c>
      <c r="E68" s="7" t="str">
        <f>"沈璐"</f>
        <v>沈璐</v>
      </c>
      <c r="F68" s="7">
        <v>76.510000000000005</v>
      </c>
    </row>
    <row r="69" spans="1:6" s="8" customFormat="1" ht="18.95" customHeight="1">
      <c r="A69" s="7">
        <v>66</v>
      </c>
      <c r="B69" s="7" t="str">
        <f t="shared" si="5"/>
        <v>050103</v>
      </c>
      <c r="C69" s="7" t="s">
        <v>23</v>
      </c>
      <c r="D69" s="7" t="s">
        <v>7</v>
      </c>
      <c r="E69" s="7" t="str">
        <f>"郭安琪"</f>
        <v>郭安琪</v>
      </c>
      <c r="F69" s="10">
        <v>0</v>
      </c>
    </row>
    <row r="70" spans="1:6" s="8" customFormat="1" ht="18.95" customHeight="1">
      <c r="A70" s="7">
        <v>67</v>
      </c>
      <c r="B70" s="7" t="s">
        <v>24</v>
      </c>
      <c r="C70" s="7" t="s">
        <v>25</v>
      </c>
      <c r="D70" s="7" t="s">
        <v>7</v>
      </c>
      <c r="E70" s="7" t="s">
        <v>26</v>
      </c>
      <c r="F70" s="7">
        <v>87.06</v>
      </c>
    </row>
    <row r="71" spans="1:6" s="8" customFormat="1" ht="18.95" customHeight="1">
      <c r="A71" s="7">
        <v>68</v>
      </c>
      <c r="B71" s="7" t="s">
        <v>24</v>
      </c>
      <c r="C71" s="7" t="s">
        <v>25</v>
      </c>
      <c r="D71" s="7" t="s">
        <v>7</v>
      </c>
      <c r="E71" s="7" t="s">
        <v>27</v>
      </c>
      <c r="F71" s="7">
        <v>83.15</v>
      </c>
    </row>
    <row r="72" spans="1:6" s="8" customFormat="1" ht="18.95" customHeight="1">
      <c r="A72" s="7">
        <v>69</v>
      </c>
      <c r="B72" s="7" t="s">
        <v>24</v>
      </c>
      <c r="C72" s="7" t="s">
        <v>25</v>
      </c>
      <c r="D72" s="7" t="s">
        <v>7</v>
      </c>
      <c r="E72" s="7" t="s">
        <v>28</v>
      </c>
      <c r="F72" s="7">
        <v>81.78</v>
      </c>
    </row>
    <row r="73" spans="1:6" s="8" customFormat="1" ht="18.95" customHeight="1">
      <c r="A73" s="7">
        <v>70</v>
      </c>
      <c r="B73" s="7" t="str">
        <f t="shared" ref="B73:B77" si="6">"050301"</f>
        <v>050301</v>
      </c>
      <c r="C73" s="7" t="s">
        <v>6</v>
      </c>
      <c r="D73" s="7" t="s">
        <v>29</v>
      </c>
      <c r="E73" s="7" t="str">
        <f>"郑裕玲"</f>
        <v>郑裕玲</v>
      </c>
      <c r="F73" s="7">
        <v>86</v>
      </c>
    </row>
    <row r="74" spans="1:6" s="8" customFormat="1" ht="18.95" customHeight="1">
      <c r="A74" s="7">
        <v>71</v>
      </c>
      <c r="B74" s="7" t="str">
        <f t="shared" si="6"/>
        <v>050301</v>
      </c>
      <c r="C74" s="7" t="s">
        <v>6</v>
      </c>
      <c r="D74" s="7" t="s">
        <v>29</v>
      </c>
      <c r="E74" s="7" t="str">
        <f>"施文珍"</f>
        <v>施文珍</v>
      </c>
      <c r="F74" s="10">
        <v>0</v>
      </c>
    </row>
    <row r="75" spans="1:6" s="8" customFormat="1" ht="18.95" customHeight="1">
      <c r="A75" s="7">
        <v>72</v>
      </c>
      <c r="B75" s="7" t="str">
        <f t="shared" si="6"/>
        <v>050301</v>
      </c>
      <c r="C75" s="7" t="s">
        <v>6</v>
      </c>
      <c r="D75" s="7" t="s">
        <v>29</v>
      </c>
      <c r="E75" s="7" t="str">
        <f>"施苑"</f>
        <v>施苑</v>
      </c>
      <c r="F75" s="10">
        <v>0</v>
      </c>
    </row>
    <row r="76" spans="1:6" s="8" customFormat="1" ht="18.95" customHeight="1">
      <c r="A76" s="7">
        <v>73</v>
      </c>
      <c r="B76" s="7" t="str">
        <f t="shared" si="6"/>
        <v>050301</v>
      </c>
      <c r="C76" s="7" t="s">
        <v>6</v>
      </c>
      <c r="D76" s="7" t="s">
        <v>29</v>
      </c>
      <c r="E76" s="7" t="str">
        <f>"杨远静"</f>
        <v>杨远静</v>
      </c>
      <c r="F76" s="10">
        <v>0</v>
      </c>
    </row>
    <row r="77" spans="1:6" s="8" customFormat="1" ht="18.95" customHeight="1">
      <c r="A77" s="7">
        <v>74</v>
      </c>
      <c r="B77" s="7" t="str">
        <f t="shared" si="6"/>
        <v>050301</v>
      </c>
      <c r="C77" s="7" t="s">
        <v>6</v>
      </c>
      <c r="D77" s="7" t="s">
        <v>29</v>
      </c>
      <c r="E77" s="7" t="str">
        <f>"王远"</f>
        <v>王远</v>
      </c>
      <c r="F77" s="10">
        <v>0</v>
      </c>
    </row>
    <row r="78" spans="1:6" s="8" customFormat="1" ht="18.95" customHeight="1">
      <c r="A78" s="7">
        <v>75</v>
      </c>
      <c r="B78" s="7" t="str">
        <f t="shared" ref="B78:B82" si="7">"050303"</f>
        <v>050303</v>
      </c>
      <c r="C78" s="7" t="s">
        <v>20</v>
      </c>
      <c r="D78" s="7" t="s">
        <v>29</v>
      </c>
      <c r="E78" s="7" t="str">
        <f>"余晨冉"</f>
        <v>余晨冉</v>
      </c>
      <c r="F78" s="7">
        <v>83.48</v>
      </c>
    </row>
    <row r="79" spans="1:6" s="8" customFormat="1" ht="18.95" customHeight="1">
      <c r="A79" s="7">
        <v>76</v>
      </c>
      <c r="B79" s="7" t="str">
        <f t="shared" si="7"/>
        <v>050303</v>
      </c>
      <c r="C79" s="7" t="s">
        <v>20</v>
      </c>
      <c r="D79" s="7" t="s">
        <v>29</v>
      </c>
      <c r="E79" s="7" t="str">
        <f>"吴文月"</f>
        <v>吴文月</v>
      </c>
      <c r="F79" s="7">
        <v>79.09</v>
      </c>
    </row>
    <row r="80" spans="1:6" s="8" customFormat="1" ht="18.95" customHeight="1">
      <c r="A80" s="7">
        <v>77</v>
      </c>
      <c r="B80" s="7" t="str">
        <f t="shared" si="7"/>
        <v>050303</v>
      </c>
      <c r="C80" s="7" t="s">
        <v>20</v>
      </c>
      <c r="D80" s="7" t="s">
        <v>29</v>
      </c>
      <c r="E80" s="7" t="str">
        <f>"伍倩"</f>
        <v>伍倩</v>
      </c>
      <c r="F80" s="7">
        <v>78.959999999999994</v>
      </c>
    </row>
    <row r="81" spans="1:6" s="8" customFormat="1" ht="18.95" customHeight="1">
      <c r="A81" s="7">
        <v>78</v>
      </c>
      <c r="B81" s="7" t="str">
        <f t="shared" si="7"/>
        <v>050303</v>
      </c>
      <c r="C81" s="7" t="s">
        <v>20</v>
      </c>
      <c r="D81" s="7" t="s">
        <v>29</v>
      </c>
      <c r="E81" s="7" t="str">
        <f>"欧阳若驰"</f>
        <v>欧阳若驰</v>
      </c>
      <c r="F81" s="7">
        <v>75.62</v>
      </c>
    </row>
    <row r="82" spans="1:6" s="8" customFormat="1" ht="18.95" customHeight="1">
      <c r="A82" s="7">
        <v>79</v>
      </c>
      <c r="B82" s="7" t="str">
        <f t="shared" si="7"/>
        <v>050303</v>
      </c>
      <c r="C82" s="7" t="s">
        <v>20</v>
      </c>
      <c r="D82" s="7" t="s">
        <v>29</v>
      </c>
      <c r="E82" s="7" t="str">
        <f>"马众一"</f>
        <v>马众一</v>
      </c>
      <c r="F82" s="10">
        <v>0</v>
      </c>
    </row>
    <row r="83" spans="1:6" s="8" customFormat="1" ht="18.95" customHeight="1">
      <c r="A83" s="7">
        <v>80</v>
      </c>
      <c r="B83" s="7" t="str">
        <f t="shared" ref="B83:B92" si="8">"050305"</f>
        <v>050305</v>
      </c>
      <c r="C83" s="7" t="s">
        <v>21</v>
      </c>
      <c r="D83" s="7" t="s">
        <v>29</v>
      </c>
      <c r="E83" s="7" t="str">
        <f>"邵鑫"</f>
        <v>邵鑫</v>
      </c>
      <c r="F83" s="7">
        <v>83.95</v>
      </c>
    </row>
    <row r="84" spans="1:6" s="8" customFormat="1" ht="18.95" customHeight="1">
      <c r="A84" s="7">
        <v>81</v>
      </c>
      <c r="B84" s="7" t="str">
        <f t="shared" si="8"/>
        <v>050305</v>
      </c>
      <c r="C84" s="7" t="s">
        <v>21</v>
      </c>
      <c r="D84" s="7" t="s">
        <v>29</v>
      </c>
      <c r="E84" s="7" t="str">
        <f>"黄宋彪"</f>
        <v>黄宋彪</v>
      </c>
      <c r="F84" s="7">
        <v>83.79</v>
      </c>
    </row>
    <row r="85" spans="1:6" s="8" customFormat="1" ht="18.95" customHeight="1">
      <c r="A85" s="7">
        <v>82</v>
      </c>
      <c r="B85" s="7" t="str">
        <f t="shared" si="8"/>
        <v>050305</v>
      </c>
      <c r="C85" s="7" t="s">
        <v>21</v>
      </c>
      <c r="D85" s="7" t="s">
        <v>29</v>
      </c>
      <c r="E85" s="7" t="str">
        <f>"梁志祥"</f>
        <v>梁志祥</v>
      </c>
      <c r="F85" s="7">
        <v>83.06</v>
      </c>
    </row>
    <row r="86" spans="1:6" s="8" customFormat="1" ht="18.95" customHeight="1">
      <c r="A86" s="7">
        <v>83</v>
      </c>
      <c r="B86" s="7" t="str">
        <f t="shared" si="8"/>
        <v>050305</v>
      </c>
      <c r="C86" s="7" t="s">
        <v>21</v>
      </c>
      <c r="D86" s="7" t="s">
        <v>29</v>
      </c>
      <c r="E86" s="7" t="str">
        <f>"杨志明"</f>
        <v>杨志明</v>
      </c>
      <c r="F86" s="7">
        <v>82.55</v>
      </c>
    </row>
    <row r="87" spans="1:6" s="8" customFormat="1" ht="18.95" customHeight="1">
      <c r="A87" s="7">
        <v>84</v>
      </c>
      <c r="B87" s="7" t="str">
        <f t="shared" si="8"/>
        <v>050305</v>
      </c>
      <c r="C87" s="7" t="s">
        <v>21</v>
      </c>
      <c r="D87" s="7" t="s">
        <v>29</v>
      </c>
      <c r="E87" s="7" t="str">
        <f>"尹宏基"</f>
        <v>尹宏基</v>
      </c>
      <c r="F87" s="7">
        <v>81.709999999999994</v>
      </c>
    </row>
    <row r="88" spans="1:6" s="8" customFormat="1" ht="18.95" customHeight="1">
      <c r="A88" s="7">
        <v>85</v>
      </c>
      <c r="B88" s="7" t="str">
        <f t="shared" si="8"/>
        <v>050305</v>
      </c>
      <c r="C88" s="7" t="s">
        <v>21</v>
      </c>
      <c r="D88" s="7" t="s">
        <v>29</v>
      </c>
      <c r="E88" s="7" t="str">
        <f>"杨帅"</f>
        <v>杨帅</v>
      </c>
      <c r="F88" s="7">
        <v>81.25</v>
      </c>
    </row>
    <row r="89" spans="1:6" s="8" customFormat="1" ht="18.95" customHeight="1">
      <c r="A89" s="7">
        <v>86</v>
      </c>
      <c r="B89" s="7" t="str">
        <f t="shared" si="8"/>
        <v>050305</v>
      </c>
      <c r="C89" s="7" t="s">
        <v>21</v>
      </c>
      <c r="D89" s="7" t="s">
        <v>29</v>
      </c>
      <c r="E89" s="7" t="str">
        <f>"秦文杰"</f>
        <v>秦文杰</v>
      </c>
      <c r="F89" s="7">
        <v>81.09</v>
      </c>
    </row>
    <row r="90" spans="1:6" s="8" customFormat="1" ht="18.95" customHeight="1">
      <c r="A90" s="7">
        <v>87</v>
      </c>
      <c r="B90" s="7" t="str">
        <f t="shared" si="8"/>
        <v>050305</v>
      </c>
      <c r="C90" s="7" t="s">
        <v>21</v>
      </c>
      <c r="D90" s="7" t="s">
        <v>29</v>
      </c>
      <c r="E90" s="7" t="str">
        <f>"孟宇航"</f>
        <v>孟宇航</v>
      </c>
      <c r="F90" s="7">
        <v>80.739999999999995</v>
      </c>
    </row>
    <row r="91" spans="1:6" s="8" customFormat="1" ht="18.95" customHeight="1">
      <c r="A91" s="7">
        <v>88</v>
      </c>
      <c r="B91" s="7" t="str">
        <f t="shared" si="8"/>
        <v>050305</v>
      </c>
      <c r="C91" s="7" t="s">
        <v>21</v>
      </c>
      <c r="D91" s="7" t="s">
        <v>29</v>
      </c>
      <c r="E91" s="7" t="str">
        <f>"石雪菲"</f>
        <v>石雪菲</v>
      </c>
      <c r="F91" s="7">
        <v>77.37</v>
      </c>
    </row>
    <row r="92" spans="1:6" s="8" customFormat="1" ht="18.95" customHeight="1">
      <c r="A92" s="7">
        <v>89</v>
      </c>
      <c r="B92" s="7" t="str">
        <f t="shared" si="8"/>
        <v>050305</v>
      </c>
      <c r="C92" s="7" t="s">
        <v>21</v>
      </c>
      <c r="D92" s="7" t="s">
        <v>29</v>
      </c>
      <c r="E92" s="7" t="str">
        <f>"王冰宝"</f>
        <v>王冰宝</v>
      </c>
      <c r="F92" s="7">
        <v>60.67</v>
      </c>
    </row>
    <row r="93" spans="1:6" s="8" customFormat="1" ht="18.95" customHeight="1">
      <c r="A93" s="7">
        <v>90</v>
      </c>
      <c r="B93" s="7" t="str">
        <f t="shared" ref="B93:B97" si="9">"050304"</f>
        <v>050304</v>
      </c>
      <c r="C93" s="7" t="s">
        <v>23</v>
      </c>
      <c r="D93" s="7" t="s">
        <v>29</v>
      </c>
      <c r="E93" s="7" t="str">
        <f>"黄新月"</f>
        <v>黄新月</v>
      </c>
      <c r="F93" s="7">
        <v>75.040000000000006</v>
      </c>
    </row>
    <row r="94" spans="1:6" s="8" customFormat="1" ht="18.95" customHeight="1">
      <c r="A94" s="7">
        <v>91</v>
      </c>
      <c r="B94" s="7" t="str">
        <f t="shared" si="9"/>
        <v>050304</v>
      </c>
      <c r="C94" s="7" t="s">
        <v>23</v>
      </c>
      <c r="D94" s="7" t="s">
        <v>29</v>
      </c>
      <c r="E94" s="7" t="str">
        <f>"王晶晶"</f>
        <v>王晶晶</v>
      </c>
      <c r="F94" s="7">
        <v>73.75</v>
      </c>
    </row>
    <row r="95" spans="1:6" s="8" customFormat="1" ht="18.95" customHeight="1">
      <c r="A95" s="7">
        <v>92</v>
      </c>
      <c r="B95" s="7" t="str">
        <f t="shared" si="9"/>
        <v>050304</v>
      </c>
      <c r="C95" s="7" t="s">
        <v>23</v>
      </c>
      <c r="D95" s="7" t="s">
        <v>29</v>
      </c>
      <c r="E95" s="7" t="str">
        <f>"代思怡"</f>
        <v>代思怡</v>
      </c>
      <c r="F95" s="7">
        <v>72.58</v>
      </c>
    </row>
    <row r="96" spans="1:6" s="8" customFormat="1" ht="18.95" customHeight="1">
      <c r="A96" s="7">
        <v>93</v>
      </c>
      <c r="B96" s="7" t="str">
        <f t="shared" si="9"/>
        <v>050304</v>
      </c>
      <c r="C96" s="7" t="s">
        <v>23</v>
      </c>
      <c r="D96" s="7" t="s">
        <v>29</v>
      </c>
      <c r="E96" s="7" t="str">
        <f>"蒋蔓"</f>
        <v>蒋蔓</v>
      </c>
      <c r="F96" s="7">
        <v>71</v>
      </c>
    </row>
    <row r="97" spans="1:6" s="8" customFormat="1" ht="18.95" customHeight="1">
      <c r="A97" s="7">
        <v>94</v>
      </c>
      <c r="B97" s="7" t="str">
        <f t="shared" si="9"/>
        <v>050304</v>
      </c>
      <c r="C97" s="7" t="s">
        <v>23</v>
      </c>
      <c r="D97" s="7" t="s">
        <v>29</v>
      </c>
      <c r="E97" s="7" t="str">
        <f>"桑瑞妮"</f>
        <v>桑瑞妮</v>
      </c>
      <c r="F97" s="7">
        <v>70.58</v>
      </c>
    </row>
    <row r="98" spans="1:6" s="8" customFormat="1" ht="18.95" customHeight="1">
      <c r="A98" s="7">
        <v>95</v>
      </c>
      <c r="B98" s="7" t="s">
        <v>30</v>
      </c>
      <c r="C98" s="7" t="s">
        <v>25</v>
      </c>
      <c r="D98" s="7" t="s">
        <v>29</v>
      </c>
      <c r="E98" s="7" t="s">
        <v>31</v>
      </c>
      <c r="F98" s="7">
        <v>89.02</v>
      </c>
    </row>
    <row r="99" spans="1:6" s="8" customFormat="1" ht="18.95" customHeight="1">
      <c r="A99" s="7">
        <v>96</v>
      </c>
      <c r="B99" s="7" t="s">
        <v>30</v>
      </c>
      <c r="C99" s="7" t="s">
        <v>25</v>
      </c>
      <c r="D99" s="7" t="s">
        <v>29</v>
      </c>
      <c r="E99" s="7" t="s">
        <v>32</v>
      </c>
      <c r="F99" s="7">
        <v>85.19</v>
      </c>
    </row>
    <row r="100" spans="1:6" s="8" customFormat="1" ht="18.95" customHeight="1">
      <c r="A100" s="7">
        <v>97</v>
      </c>
      <c r="B100" s="7" t="s">
        <v>30</v>
      </c>
      <c r="C100" s="7" t="s">
        <v>25</v>
      </c>
      <c r="D100" s="7" t="s">
        <v>29</v>
      </c>
      <c r="E100" s="7" t="s">
        <v>33</v>
      </c>
      <c r="F100" s="7">
        <v>74.599999999999994</v>
      </c>
    </row>
    <row r="101" spans="1:6" s="8" customFormat="1" ht="18.95" customHeight="1">
      <c r="A101" s="7">
        <v>98</v>
      </c>
      <c r="B101" s="7" t="s">
        <v>30</v>
      </c>
      <c r="C101" s="7" t="s">
        <v>25</v>
      </c>
      <c r="D101" s="7" t="s">
        <v>29</v>
      </c>
      <c r="E101" s="7" t="s">
        <v>34</v>
      </c>
      <c r="F101" s="10">
        <v>0</v>
      </c>
    </row>
    <row r="102" spans="1:6" s="8" customFormat="1" ht="18.95" customHeight="1">
      <c r="A102" s="7">
        <v>99</v>
      </c>
      <c r="B102" s="7" t="s">
        <v>30</v>
      </c>
      <c r="C102" s="7" t="s">
        <v>25</v>
      </c>
      <c r="D102" s="7" t="s">
        <v>29</v>
      </c>
      <c r="E102" s="7" t="s">
        <v>35</v>
      </c>
      <c r="F102" s="10">
        <v>0</v>
      </c>
    </row>
    <row r="103" spans="1:6" s="8" customFormat="1" ht="18.95" customHeight="1">
      <c r="A103" s="7">
        <v>100</v>
      </c>
      <c r="B103" s="7" t="str">
        <f t="shared" ref="B103:B107" si="10">"050202"</f>
        <v>050202</v>
      </c>
      <c r="C103" s="7" t="s">
        <v>21</v>
      </c>
      <c r="D103" s="7" t="s">
        <v>36</v>
      </c>
      <c r="E103" s="7" t="str">
        <f>"徐尚"</f>
        <v>徐尚</v>
      </c>
      <c r="F103" s="7">
        <v>81</v>
      </c>
    </row>
    <row r="104" spans="1:6" s="8" customFormat="1" ht="18.95" customHeight="1">
      <c r="A104" s="7">
        <v>101</v>
      </c>
      <c r="B104" s="7" t="str">
        <f t="shared" si="10"/>
        <v>050202</v>
      </c>
      <c r="C104" s="7" t="s">
        <v>21</v>
      </c>
      <c r="D104" s="7" t="s">
        <v>36</v>
      </c>
      <c r="E104" s="7" t="str">
        <f>"崔勋"</f>
        <v>崔勋</v>
      </c>
      <c r="F104" s="7">
        <v>80.88</v>
      </c>
    </row>
    <row r="105" spans="1:6" s="8" customFormat="1" ht="18.95" customHeight="1">
      <c r="A105" s="7">
        <v>102</v>
      </c>
      <c r="B105" s="7" t="str">
        <f t="shared" si="10"/>
        <v>050202</v>
      </c>
      <c r="C105" s="7" t="s">
        <v>21</v>
      </c>
      <c r="D105" s="7" t="s">
        <v>36</v>
      </c>
      <c r="E105" s="7" t="str">
        <f>"徐继阳"</f>
        <v>徐继阳</v>
      </c>
      <c r="F105" s="7">
        <v>80.05</v>
      </c>
    </row>
    <row r="106" spans="1:6" s="8" customFormat="1" ht="18.95" customHeight="1">
      <c r="A106" s="7">
        <v>103</v>
      </c>
      <c r="B106" s="7" t="str">
        <f t="shared" si="10"/>
        <v>050202</v>
      </c>
      <c r="C106" s="7" t="s">
        <v>21</v>
      </c>
      <c r="D106" s="7" t="s">
        <v>36</v>
      </c>
      <c r="E106" s="7" t="str">
        <f>"孙澳"</f>
        <v>孙澳</v>
      </c>
      <c r="F106" s="7">
        <v>77.489999999999995</v>
      </c>
    </row>
    <row r="107" spans="1:6" s="8" customFormat="1" ht="18.95" customHeight="1">
      <c r="A107" s="7">
        <v>104</v>
      </c>
      <c r="B107" s="7" t="str">
        <f t="shared" si="10"/>
        <v>050202</v>
      </c>
      <c r="C107" s="7" t="s">
        <v>21</v>
      </c>
      <c r="D107" s="7" t="s">
        <v>36</v>
      </c>
      <c r="E107" s="7" t="str">
        <f>"汪子博"</f>
        <v>汪子博</v>
      </c>
      <c r="F107" s="7">
        <v>77.12</v>
      </c>
    </row>
    <row r="108" spans="1:6" s="8" customFormat="1" ht="18.95" customHeight="1">
      <c r="A108" s="7">
        <v>105</v>
      </c>
      <c r="B108" s="7" t="s">
        <v>37</v>
      </c>
      <c r="C108" s="7" t="s">
        <v>25</v>
      </c>
      <c r="D108" s="7" t="s">
        <v>36</v>
      </c>
      <c r="E108" s="7" t="s">
        <v>38</v>
      </c>
      <c r="F108" s="7">
        <v>87.94</v>
      </c>
    </row>
    <row r="109" spans="1:6" s="8" customFormat="1" ht="18.95" customHeight="1">
      <c r="A109" s="7">
        <v>106</v>
      </c>
      <c r="B109" s="7" t="s">
        <v>37</v>
      </c>
      <c r="C109" s="7" t="s">
        <v>25</v>
      </c>
      <c r="D109" s="7" t="s">
        <v>36</v>
      </c>
      <c r="E109" s="7" t="s">
        <v>39</v>
      </c>
      <c r="F109" s="7">
        <v>84.19</v>
      </c>
    </row>
    <row r="110" spans="1:6" s="8" customFormat="1" ht="18.95" customHeight="1">
      <c r="A110" s="7">
        <v>107</v>
      </c>
      <c r="B110" s="7" t="s">
        <v>37</v>
      </c>
      <c r="C110" s="7" t="s">
        <v>25</v>
      </c>
      <c r="D110" s="7" t="s">
        <v>36</v>
      </c>
      <c r="E110" s="7" t="s">
        <v>40</v>
      </c>
      <c r="F110" s="7">
        <v>82.55</v>
      </c>
    </row>
    <row r="111" spans="1:6" s="8" customFormat="1" ht="18.95" customHeight="1">
      <c r="A111" s="7">
        <v>108</v>
      </c>
      <c r="B111" s="7" t="s">
        <v>37</v>
      </c>
      <c r="C111" s="7" t="s">
        <v>25</v>
      </c>
      <c r="D111" s="7" t="s">
        <v>36</v>
      </c>
      <c r="E111" s="7" t="s">
        <v>41</v>
      </c>
      <c r="F111" s="7">
        <v>79.05</v>
      </c>
    </row>
    <row r="112" spans="1:6" s="8" customFormat="1" ht="18.95" customHeight="1">
      <c r="A112" s="7">
        <v>109</v>
      </c>
      <c r="B112" s="7" t="s">
        <v>37</v>
      </c>
      <c r="C112" s="7" t="s">
        <v>25</v>
      </c>
      <c r="D112" s="7" t="s">
        <v>36</v>
      </c>
      <c r="E112" s="7" t="s">
        <v>42</v>
      </c>
      <c r="F112" s="7">
        <v>78.06</v>
      </c>
    </row>
    <row r="113" spans="1:6" s="8" customFormat="1" ht="18.95" customHeight="1">
      <c r="A113" s="7">
        <v>110</v>
      </c>
      <c r="B113" s="7" t="s">
        <v>37</v>
      </c>
      <c r="C113" s="7" t="s">
        <v>25</v>
      </c>
      <c r="D113" s="7" t="s">
        <v>36</v>
      </c>
      <c r="E113" s="7" t="s">
        <v>43</v>
      </c>
      <c r="F113" s="10">
        <v>0</v>
      </c>
    </row>
    <row r="114" spans="1:6" s="8" customFormat="1" ht="18.95" customHeight="1">
      <c r="A114" s="7">
        <v>111</v>
      </c>
      <c r="B114" s="7" t="str">
        <f t="shared" ref="B114:B121" si="11">"050702"</f>
        <v>050702</v>
      </c>
      <c r="C114" s="7" t="s">
        <v>44</v>
      </c>
      <c r="D114" s="7" t="s">
        <v>45</v>
      </c>
      <c r="E114" s="7" t="str">
        <f>"陈欣然"</f>
        <v>陈欣然</v>
      </c>
      <c r="F114" s="7">
        <v>85.29</v>
      </c>
    </row>
    <row r="115" spans="1:6" s="8" customFormat="1" ht="18.95" customHeight="1">
      <c r="A115" s="7">
        <v>112</v>
      </c>
      <c r="B115" s="7" t="str">
        <f t="shared" si="11"/>
        <v>050702</v>
      </c>
      <c r="C115" s="7" t="s">
        <v>44</v>
      </c>
      <c r="D115" s="7" t="s">
        <v>45</v>
      </c>
      <c r="E115" s="7" t="str">
        <f>"耿广松"</f>
        <v>耿广松</v>
      </c>
      <c r="F115" s="7">
        <v>82.65</v>
      </c>
    </row>
    <row r="116" spans="1:6" s="8" customFormat="1" ht="18.95" customHeight="1">
      <c r="A116" s="7">
        <v>113</v>
      </c>
      <c r="B116" s="7" t="str">
        <f t="shared" si="11"/>
        <v>050702</v>
      </c>
      <c r="C116" s="7" t="s">
        <v>44</v>
      </c>
      <c r="D116" s="7" t="s">
        <v>45</v>
      </c>
      <c r="E116" s="7" t="str">
        <f>"宫康宁"</f>
        <v>宫康宁</v>
      </c>
      <c r="F116" s="7">
        <v>82.52</v>
      </c>
    </row>
    <row r="117" spans="1:6" s="8" customFormat="1" ht="18.95" customHeight="1">
      <c r="A117" s="7">
        <v>114</v>
      </c>
      <c r="B117" s="7" t="str">
        <f t="shared" si="11"/>
        <v>050702</v>
      </c>
      <c r="C117" s="7" t="s">
        <v>44</v>
      </c>
      <c r="D117" s="7" t="s">
        <v>45</v>
      </c>
      <c r="E117" s="7" t="str">
        <f>"王紫怡"</f>
        <v>王紫怡</v>
      </c>
      <c r="F117" s="7">
        <v>81.67</v>
      </c>
    </row>
    <row r="118" spans="1:6" s="8" customFormat="1" ht="18.95" customHeight="1">
      <c r="A118" s="7">
        <v>115</v>
      </c>
      <c r="B118" s="7" t="str">
        <f t="shared" si="11"/>
        <v>050702</v>
      </c>
      <c r="C118" s="7" t="s">
        <v>44</v>
      </c>
      <c r="D118" s="7" t="s">
        <v>45</v>
      </c>
      <c r="E118" s="7" t="str">
        <f>"胡雨欣"</f>
        <v>胡雨欣</v>
      </c>
      <c r="F118" s="7">
        <v>81.03</v>
      </c>
    </row>
    <row r="119" spans="1:6" s="8" customFormat="1" ht="18.95" customHeight="1">
      <c r="A119" s="7">
        <v>116</v>
      </c>
      <c r="B119" s="7" t="str">
        <f t="shared" si="11"/>
        <v>050702</v>
      </c>
      <c r="C119" s="7" t="s">
        <v>44</v>
      </c>
      <c r="D119" s="7" t="s">
        <v>45</v>
      </c>
      <c r="E119" s="7" t="str">
        <f>"李一诺"</f>
        <v>李一诺</v>
      </c>
      <c r="F119" s="7">
        <v>78.78</v>
      </c>
    </row>
    <row r="120" spans="1:6" s="8" customFormat="1" ht="18.95" customHeight="1">
      <c r="A120" s="7">
        <v>117</v>
      </c>
      <c r="B120" s="7" t="str">
        <f t="shared" si="11"/>
        <v>050702</v>
      </c>
      <c r="C120" s="7" t="s">
        <v>44</v>
      </c>
      <c r="D120" s="7" t="s">
        <v>45</v>
      </c>
      <c r="E120" s="7" t="str">
        <f>"束涵"</f>
        <v>束涵</v>
      </c>
      <c r="F120" s="7">
        <v>77.150000000000006</v>
      </c>
    </row>
    <row r="121" spans="1:6" s="8" customFormat="1" ht="18.95" customHeight="1">
      <c r="A121" s="7">
        <v>118</v>
      </c>
      <c r="B121" s="7" t="str">
        <f t="shared" si="11"/>
        <v>050702</v>
      </c>
      <c r="C121" s="7" t="s">
        <v>44</v>
      </c>
      <c r="D121" s="7" t="s">
        <v>45</v>
      </c>
      <c r="E121" s="7" t="str">
        <f>"王钰"</f>
        <v>王钰</v>
      </c>
      <c r="F121" s="7">
        <v>70.47</v>
      </c>
    </row>
    <row r="122" spans="1:6" s="8" customFormat="1" ht="18.95" customHeight="1">
      <c r="A122" s="7">
        <v>119</v>
      </c>
      <c r="B122" s="7" t="s">
        <v>46</v>
      </c>
      <c r="C122" s="7" t="s">
        <v>47</v>
      </c>
      <c r="D122" s="7" t="s">
        <v>45</v>
      </c>
      <c r="E122" s="7" t="s">
        <v>48</v>
      </c>
      <c r="F122" s="7">
        <v>85.51</v>
      </c>
    </row>
    <row r="123" spans="1:6" s="8" customFormat="1" ht="18.95" customHeight="1">
      <c r="A123" s="7">
        <v>120</v>
      </c>
      <c r="B123" s="7" t="s">
        <v>46</v>
      </c>
      <c r="C123" s="7" t="s">
        <v>47</v>
      </c>
      <c r="D123" s="7" t="s">
        <v>45</v>
      </c>
      <c r="E123" s="7" t="s">
        <v>49</v>
      </c>
      <c r="F123" s="7">
        <v>84.75</v>
      </c>
    </row>
    <row r="124" spans="1:6" s="8" customFormat="1" ht="18.95" customHeight="1">
      <c r="A124" s="7">
        <v>121</v>
      </c>
      <c r="B124" s="7" t="s">
        <v>46</v>
      </c>
      <c r="C124" s="7" t="s">
        <v>47</v>
      </c>
      <c r="D124" s="7" t="s">
        <v>45</v>
      </c>
      <c r="E124" s="7" t="s">
        <v>50</v>
      </c>
      <c r="F124" s="7">
        <v>84.46</v>
      </c>
    </row>
    <row r="125" spans="1:6" s="8" customFormat="1" ht="18.95" customHeight="1">
      <c r="A125" s="7">
        <v>122</v>
      </c>
      <c r="B125" s="7" t="s">
        <v>46</v>
      </c>
      <c r="C125" s="7" t="s">
        <v>47</v>
      </c>
      <c r="D125" s="7" t="s">
        <v>45</v>
      </c>
      <c r="E125" s="7" t="s">
        <v>51</v>
      </c>
      <c r="F125" s="7">
        <v>81.349999999999994</v>
      </c>
    </row>
    <row r="126" spans="1:6" s="8" customFormat="1" ht="18.95" customHeight="1">
      <c r="A126" s="7">
        <v>123</v>
      </c>
      <c r="B126" s="7" t="s">
        <v>46</v>
      </c>
      <c r="C126" s="7" t="s">
        <v>47</v>
      </c>
      <c r="D126" s="7" t="s">
        <v>45</v>
      </c>
      <c r="E126" s="7" t="s">
        <v>52</v>
      </c>
      <c r="F126" s="7">
        <v>81.040000000000006</v>
      </c>
    </row>
    <row r="127" spans="1:6" s="8" customFormat="1" ht="18.95" customHeight="1">
      <c r="A127" s="7">
        <v>124</v>
      </c>
      <c r="B127" s="7" t="s">
        <v>46</v>
      </c>
      <c r="C127" s="7" t="s">
        <v>47</v>
      </c>
      <c r="D127" s="7" t="s">
        <v>45</v>
      </c>
      <c r="E127" s="7" t="s">
        <v>53</v>
      </c>
      <c r="F127" s="10">
        <v>0</v>
      </c>
    </row>
    <row r="128" spans="1:6" s="8" customFormat="1" ht="18.95" customHeight="1">
      <c r="A128" s="7">
        <v>125</v>
      </c>
      <c r="B128" s="7" t="s">
        <v>46</v>
      </c>
      <c r="C128" s="7" t="s">
        <v>47</v>
      </c>
      <c r="D128" s="7" t="s">
        <v>45</v>
      </c>
      <c r="E128" s="7" t="s">
        <v>54</v>
      </c>
      <c r="F128" s="10">
        <v>0</v>
      </c>
    </row>
    <row r="129" spans="1:6" s="8" customFormat="1" ht="18.95" customHeight="1">
      <c r="A129" s="7">
        <v>126</v>
      </c>
      <c r="B129" s="7" t="str">
        <f t="shared" ref="B129:B133" si="12">"050602"</f>
        <v>050602</v>
      </c>
      <c r="C129" s="7" t="s">
        <v>55</v>
      </c>
      <c r="D129" s="7" t="s">
        <v>56</v>
      </c>
      <c r="E129" s="7" t="str">
        <f>"李科举"</f>
        <v>李科举</v>
      </c>
      <c r="F129" s="7">
        <v>81.459999999999994</v>
      </c>
    </row>
    <row r="130" spans="1:6" s="8" customFormat="1" ht="18.95" customHeight="1">
      <c r="A130" s="7">
        <v>127</v>
      </c>
      <c r="B130" s="7" t="str">
        <f t="shared" si="12"/>
        <v>050602</v>
      </c>
      <c r="C130" s="7" t="s">
        <v>55</v>
      </c>
      <c r="D130" s="7" t="s">
        <v>56</v>
      </c>
      <c r="E130" s="7" t="str">
        <f>"汤茹"</f>
        <v>汤茹</v>
      </c>
      <c r="F130" s="7">
        <v>79.97</v>
      </c>
    </row>
    <row r="131" spans="1:6" s="8" customFormat="1" ht="18.95" customHeight="1">
      <c r="A131" s="7">
        <v>128</v>
      </c>
      <c r="B131" s="7" t="str">
        <f t="shared" si="12"/>
        <v>050602</v>
      </c>
      <c r="C131" s="7" t="s">
        <v>55</v>
      </c>
      <c r="D131" s="7" t="s">
        <v>56</v>
      </c>
      <c r="E131" s="7" t="str">
        <f>"时书根"</f>
        <v>时书根</v>
      </c>
      <c r="F131" s="7">
        <v>79.25</v>
      </c>
    </row>
    <row r="132" spans="1:6" s="8" customFormat="1" ht="18.95" customHeight="1">
      <c r="A132" s="7">
        <v>129</v>
      </c>
      <c r="B132" s="7" t="str">
        <f t="shared" si="12"/>
        <v>050602</v>
      </c>
      <c r="C132" s="7" t="s">
        <v>55</v>
      </c>
      <c r="D132" s="7" t="s">
        <v>56</v>
      </c>
      <c r="E132" s="7" t="str">
        <f>"钱伯符"</f>
        <v>钱伯符</v>
      </c>
      <c r="F132" s="7">
        <v>78.25</v>
      </c>
    </row>
    <row r="133" spans="1:6" s="8" customFormat="1" ht="18.95" customHeight="1">
      <c r="A133" s="7">
        <v>130</v>
      </c>
      <c r="B133" s="7" t="str">
        <f t="shared" si="12"/>
        <v>050602</v>
      </c>
      <c r="C133" s="7" t="s">
        <v>55</v>
      </c>
      <c r="D133" s="7" t="s">
        <v>56</v>
      </c>
      <c r="E133" s="7" t="str">
        <f>"崔宇成"</f>
        <v>崔宇成</v>
      </c>
      <c r="F133" s="7">
        <v>75.47</v>
      </c>
    </row>
    <row r="134" spans="1:6" s="8" customFormat="1" ht="18.95" customHeight="1">
      <c r="A134" s="7">
        <v>131</v>
      </c>
      <c r="B134" s="7" t="s">
        <v>57</v>
      </c>
      <c r="C134" s="7" t="s">
        <v>47</v>
      </c>
      <c r="D134" s="7" t="s">
        <v>56</v>
      </c>
      <c r="E134" s="7" t="s">
        <v>58</v>
      </c>
      <c r="F134" s="7">
        <v>85.88</v>
      </c>
    </row>
    <row r="135" spans="1:6" s="8" customFormat="1" ht="18.95" customHeight="1">
      <c r="A135" s="7">
        <v>132</v>
      </c>
      <c r="B135" s="7" t="s">
        <v>57</v>
      </c>
      <c r="C135" s="7" t="s">
        <v>47</v>
      </c>
      <c r="D135" s="7" t="s">
        <v>56</v>
      </c>
      <c r="E135" s="7" t="s">
        <v>59</v>
      </c>
      <c r="F135" s="7">
        <v>85.84</v>
      </c>
    </row>
    <row r="136" spans="1:6" s="8" customFormat="1" ht="18.95" customHeight="1">
      <c r="A136" s="7">
        <v>133</v>
      </c>
      <c r="B136" s="7" t="s">
        <v>57</v>
      </c>
      <c r="C136" s="7" t="s">
        <v>47</v>
      </c>
      <c r="D136" s="7" t="s">
        <v>56</v>
      </c>
      <c r="E136" s="7" t="s">
        <v>60</v>
      </c>
      <c r="F136" s="7">
        <v>84.65</v>
      </c>
    </row>
    <row r="137" spans="1:6" s="8" customFormat="1" ht="18.95" customHeight="1">
      <c r="A137" s="7">
        <v>134</v>
      </c>
      <c r="B137" s="7" t="s">
        <v>57</v>
      </c>
      <c r="C137" s="7" t="s">
        <v>47</v>
      </c>
      <c r="D137" s="7" t="s">
        <v>56</v>
      </c>
      <c r="E137" s="7" t="s">
        <v>61</v>
      </c>
      <c r="F137" s="7">
        <v>84.16</v>
      </c>
    </row>
    <row r="138" spans="1:6" s="8" customFormat="1" ht="18.95" customHeight="1">
      <c r="A138" s="7">
        <v>135</v>
      </c>
      <c r="B138" s="7" t="s">
        <v>57</v>
      </c>
      <c r="C138" s="7" t="s">
        <v>47</v>
      </c>
      <c r="D138" s="7" t="s">
        <v>56</v>
      </c>
      <c r="E138" s="7" t="s">
        <v>62</v>
      </c>
      <c r="F138" s="7">
        <v>83.57</v>
      </c>
    </row>
    <row r="139" spans="1:6" s="8" customFormat="1" ht="18.95" customHeight="1">
      <c r="A139" s="7">
        <v>136</v>
      </c>
      <c r="B139" s="7" t="s">
        <v>57</v>
      </c>
      <c r="C139" s="7" t="s">
        <v>47</v>
      </c>
      <c r="D139" s="7" t="s">
        <v>56</v>
      </c>
      <c r="E139" s="7" t="s">
        <v>63</v>
      </c>
      <c r="F139" s="7">
        <v>83.08</v>
      </c>
    </row>
    <row r="140" spans="1:6" s="8" customFormat="1" ht="18.95" customHeight="1">
      <c r="A140" s="7">
        <v>137</v>
      </c>
      <c r="B140" s="7" t="s">
        <v>57</v>
      </c>
      <c r="C140" s="7" t="s">
        <v>47</v>
      </c>
      <c r="D140" s="7" t="s">
        <v>56</v>
      </c>
      <c r="E140" s="7" t="s">
        <v>64</v>
      </c>
      <c r="F140" s="7">
        <v>83.01</v>
      </c>
    </row>
    <row r="141" spans="1:6" s="8" customFormat="1" ht="18.95" customHeight="1">
      <c r="A141" s="7">
        <v>138</v>
      </c>
      <c r="B141" s="7" t="s">
        <v>57</v>
      </c>
      <c r="C141" s="7" t="s">
        <v>47</v>
      </c>
      <c r="D141" s="7" t="s">
        <v>56</v>
      </c>
      <c r="E141" s="7" t="s">
        <v>65</v>
      </c>
      <c r="F141" s="7">
        <v>82.73</v>
      </c>
    </row>
    <row r="142" spans="1:6" s="8" customFormat="1" ht="18.95" customHeight="1">
      <c r="A142" s="7">
        <v>139</v>
      </c>
      <c r="B142" s="7" t="s">
        <v>57</v>
      </c>
      <c r="C142" s="7" t="s">
        <v>47</v>
      </c>
      <c r="D142" s="7" t="s">
        <v>56</v>
      </c>
      <c r="E142" s="7" t="s">
        <v>66</v>
      </c>
      <c r="F142" s="7">
        <v>82.45</v>
      </c>
    </row>
    <row r="143" spans="1:6" s="8" customFormat="1" ht="18.95" customHeight="1">
      <c r="A143" s="7">
        <v>140</v>
      </c>
      <c r="B143" s="7" t="s">
        <v>57</v>
      </c>
      <c r="C143" s="7" t="s">
        <v>47</v>
      </c>
      <c r="D143" s="7" t="s">
        <v>56</v>
      </c>
      <c r="E143" s="7" t="s">
        <v>67</v>
      </c>
      <c r="F143" s="7">
        <v>82.1</v>
      </c>
    </row>
    <row r="144" spans="1:6" s="8" customFormat="1" ht="18.95" customHeight="1">
      <c r="A144" s="7">
        <v>141</v>
      </c>
      <c r="B144" s="7" t="s">
        <v>57</v>
      </c>
      <c r="C144" s="7" t="s">
        <v>47</v>
      </c>
      <c r="D144" s="7" t="s">
        <v>56</v>
      </c>
      <c r="E144" s="7" t="s">
        <v>68</v>
      </c>
      <c r="F144" s="7">
        <v>81.91</v>
      </c>
    </row>
    <row r="145" spans="1:6" s="8" customFormat="1" ht="18.95" customHeight="1">
      <c r="A145" s="7">
        <v>142</v>
      </c>
      <c r="B145" s="7" t="s">
        <v>57</v>
      </c>
      <c r="C145" s="7" t="s">
        <v>47</v>
      </c>
      <c r="D145" s="7" t="s">
        <v>56</v>
      </c>
      <c r="E145" s="7" t="s">
        <v>69</v>
      </c>
      <c r="F145" s="10">
        <v>0</v>
      </c>
    </row>
    <row r="146" spans="1:6" s="8" customFormat="1" ht="18.95" customHeight="1">
      <c r="A146" s="7">
        <v>143</v>
      </c>
      <c r="B146" s="7" t="str">
        <f t="shared" ref="B146:B150" si="13">"050401"</f>
        <v>050401</v>
      </c>
      <c r="C146" s="7" t="s">
        <v>20</v>
      </c>
      <c r="D146" s="7" t="s">
        <v>70</v>
      </c>
      <c r="E146" s="7" t="str">
        <f>"袁航"</f>
        <v>袁航</v>
      </c>
      <c r="F146" s="10">
        <v>0</v>
      </c>
    </row>
    <row r="147" spans="1:6" s="8" customFormat="1" ht="18.95" customHeight="1">
      <c r="A147" s="7">
        <v>144</v>
      </c>
      <c r="B147" s="7" t="str">
        <f t="shared" si="13"/>
        <v>050401</v>
      </c>
      <c r="C147" s="7" t="s">
        <v>20</v>
      </c>
      <c r="D147" s="7" t="s">
        <v>70</v>
      </c>
      <c r="E147" s="7" t="str">
        <f>"刘鸣宇"</f>
        <v>刘鸣宇</v>
      </c>
      <c r="F147" s="7">
        <v>86.24</v>
      </c>
    </row>
    <row r="148" spans="1:6" s="8" customFormat="1" ht="18.95" customHeight="1">
      <c r="A148" s="7">
        <v>145</v>
      </c>
      <c r="B148" s="7" t="str">
        <f t="shared" si="13"/>
        <v>050401</v>
      </c>
      <c r="C148" s="7" t="s">
        <v>20</v>
      </c>
      <c r="D148" s="7" t="s">
        <v>70</v>
      </c>
      <c r="E148" s="7" t="str">
        <f>"叶婧淑"</f>
        <v>叶婧淑</v>
      </c>
      <c r="F148" s="7">
        <v>85.58</v>
      </c>
    </row>
    <row r="149" spans="1:6" s="8" customFormat="1" ht="18.95" customHeight="1">
      <c r="A149" s="7">
        <v>146</v>
      </c>
      <c r="B149" s="7" t="str">
        <f t="shared" si="13"/>
        <v>050401</v>
      </c>
      <c r="C149" s="7" t="s">
        <v>20</v>
      </c>
      <c r="D149" s="7" t="s">
        <v>70</v>
      </c>
      <c r="E149" s="7" t="str">
        <f>"刘先博"</f>
        <v>刘先博</v>
      </c>
      <c r="F149" s="7">
        <v>82.95</v>
      </c>
    </row>
    <row r="150" spans="1:6" s="8" customFormat="1" ht="18.95" customHeight="1">
      <c r="A150" s="7">
        <v>147</v>
      </c>
      <c r="B150" s="7" t="str">
        <f t="shared" si="13"/>
        <v>050401</v>
      </c>
      <c r="C150" s="7" t="s">
        <v>20</v>
      </c>
      <c r="D150" s="7" t="s">
        <v>70</v>
      </c>
      <c r="E150" s="7" t="str">
        <f>"周明明"</f>
        <v>周明明</v>
      </c>
      <c r="F150" s="7">
        <v>82.18</v>
      </c>
    </row>
    <row r="151" spans="1:6" s="8" customFormat="1" ht="18.95" customHeight="1">
      <c r="A151" s="7">
        <v>148</v>
      </c>
      <c r="B151" s="7" t="str">
        <f t="shared" ref="B151:B154" si="14">"050901"</f>
        <v>050901</v>
      </c>
      <c r="C151" s="7" t="s">
        <v>55</v>
      </c>
      <c r="D151" s="7" t="s">
        <v>71</v>
      </c>
      <c r="E151" s="7" t="str">
        <f>"安文兵"</f>
        <v>安文兵</v>
      </c>
      <c r="F151" s="10">
        <v>0</v>
      </c>
    </row>
    <row r="152" spans="1:6" s="8" customFormat="1" ht="18.95" customHeight="1">
      <c r="A152" s="7">
        <v>149</v>
      </c>
      <c r="B152" s="7" t="str">
        <f t="shared" si="14"/>
        <v>050901</v>
      </c>
      <c r="C152" s="7" t="s">
        <v>55</v>
      </c>
      <c r="D152" s="7" t="s">
        <v>71</v>
      </c>
      <c r="E152" s="7" t="str">
        <f>"汪志莹"</f>
        <v>汪志莹</v>
      </c>
      <c r="F152" s="7">
        <v>81.81</v>
      </c>
    </row>
    <row r="153" spans="1:6" s="8" customFormat="1" ht="18.95" customHeight="1">
      <c r="A153" s="7">
        <v>150</v>
      </c>
      <c r="B153" s="7" t="str">
        <f t="shared" si="14"/>
        <v>050901</v>
      </c>
      <c r="C153" s="7" t="s">
        <v>55</v>
      </c>
      <c r="D153" s="7" t="s">
        <v>71</v>
      </c>
      <c r="E153" s="7" t="str">
        <f>"宫泽国"</f>
        <v>宫泽国</v>
      </c>
      <c r="F153" s="7">
        <v>80.06</v>
      </c>
    </row>
    <row r="154" spans="1:6" s="8" customFormat="1" ht="18.95" customHeight="1">
      <c r="A154" s="7">
        <v>151</v>
      </c>
      <c r="B154" s="7" t="str">
        <f t="shared" si="14"/>
        <v>050901</v>
      </c>
      <c r="C154" s="7" t="s">
        <v>55</v>
      </c>
      <c r="D154" s="7" t="s">
        <v>71</v>
      </c>
      <c r="E154" s="7" t="str">
        <f>"俞江生"</f>
        <v>俞江生</v>
      </c>
      <c r="F154" s="7">
        <v>77.790000000000006</v>
      </c>
    </row>
    <row r="155" spans="1:6" s="8" customFormat="1" ht="18.95" customHeight="1">
      <c r="A155" s="7">
        <v>152</v>
      </c>
      <c r="B155" s="7" t="str">
        <f t="shared" ref="B155:B164" si="15">"050802"</f>
        <v>050802</v>
      </c>
      <c r="C155" s="7" t="s">
        <v>72</v>
      </c>
      <c r="D155" s="7" t="s">
        <v>73</v>
      </c>
      <c r="E155" s="7" t="str">
        <f>"姜梓萌"</f>
        <v>姜梓萌</v>
      </c>
      <c r="F155" s="7">
        <v>84.08</v>
      </c>
    </row>
    <row r="156" spans="1:6" s="8" customFormat="1" ht="18.95" customHeight="1">
      <c r="A156" s="7">
        <v>153</v>
      </c>
      <c r="B156" s="7" t="str">
        <f t="shared" si="15"/>
        <v>050802</v>
      </c>
      <c r="C156" s="7" t="s">
        <v>72</v>
      </c>
      <c r="D156" s="7" t="s">
        <v>73</v>
      </c>
      <c r="E156" s="7" t="str">
        <f>"王冰咽"</f>
        <v>王冰咽</v>
      </c>
      <c r="F156" s="7">
        <v>83.18</v>
      </c>
    </row>
    <row r="157" spans="1:6" s="8" customFormat="1" ht="18.95" customHeight="1">
      <c r="A157" s="7">
        <v>154</v>
      </c>
      <c r="B157" s="7" t="str">
        <f t="shared" si="15"/>
        <v>050802</v>
      </c>
      <c r="C157" s="7" t="s">
        <v>72</v>
      </c>
      <c r="D157" s="7" t="s">
        <v>73</v>
      </c>
      <c r="E157" s="7" t="str">
        <f>"贾梦妮"</f>
        <v>贾梦妮</v>
      </c>
      <c r="F157" s="7">
        <v>81.67</v>
      </c>
    </row>
    <row r="158" spans="1:6" s="8" customFormat="1" ht="18.95" customHeight="1">
      <c r="A158" s="7">
        <v>155</v>
      </c>
      <c r="B158" s="7" t="str">
        <f t="shared" si="15"/>
        <v>050802</v>
      </c>
      <c r="C158" s="7" t="s">
        <v>72</v>
      </c>
      <c r="D158" s="7" t="s">
        <v>73</v>
      </c>
      <c r="E158" s="7" t="str">
        <f>"戚宇珩"</f>
        <v>戚宇珩</v>
      </c>
      <c r="F158" s="7">
        <v>80.489999999999995</v>
      </c>
    </row>
    <row r="159" spans="1:6" s="8" customFormat="1" ht="18.95" customHeight="1">
      <c r="A159" s="7">
        <v>156</v>
      </c>
      <c r="B159" s="7" t="str">
        <f t="shared" si="15"/>
        <v>050802</v>
      </c>
      <c r="C159" s="7" t="s">
        <v>72</v>
      </c>
      <c r="D159" s="7" t="s">
        <v>73</v>
      </c>
      <c r="E159" s="7" t="str">
        <f>"汤佳雯"</f>
        <v>汤佳雯</v>
      </c>
      <c r="F159" s="9">
        <v>80.3</v>
      </c>
    </row>
    <row r="160" spans="1:6" s="8" customFormat="1" ht="18.95" customHeight="1">
      <c r="A160" s="7">
        <v>157</v>
      </c>
      <c r="B160" s="7" t="str">
        <f t="shared" si="15"/>
        <v>050802</v>
      </c>
      <c r="C160" s="7" t="s">
        <v>72</v>
      </c>
      <c r="D160" s="7" t="s">
        <v>73</v>
      </c>
      <c r="E160" s="7" t="str">
        <f>"邹惋情"</f>
        <v>邹惋情</v>
      </c>
      <c r="F160" s="7">
        <v>79.37</v>
      </c>
    </row>
    <row r="161" spans="1:6" s="8" customFormat="1" ht="18.95" customHeight="1">
      <c r="A161" s="7">
        <v>158</v>
      </c>
      <c r="B161" s="7" t="str">
        <f t="shared" si="15"/>
        <v>050802</v>
      </c>
      <c r="C161" s="7" t="s">
        <v>72</v>
      </c>
      <c r="D161" s="7" t="s">
        <v>73</v>
      </c>
      <c r="E161" s="7" t="str">
        <f>"史传滔"</f>
        <v>史传滔</v>
      </c>
      <c r="F161" s="7">
        <v>78.86</v>
      </c>
    </row>
    <row r="162" spans="1:6" s="8" customFormat="1" ht="18.95" customHeight="1">
      <c r="A162" s="7">
        <v>159</v>
      </c>
      <c r="B162" s="7" t="str">
        <f t="shared" si="15"/>
        <v>050802</v>
      </c>
      <c r="C162" s="7" t="s">
        <v>72</v>
      </c>
      <c r="D162" s="7" t="s">
        <v>73</v>
      </c>
      <c r="E162" s="7" t="str">
        <f>"张楠楠"</f>
        <v>张楠楠</v>
      </c>
      <c r="F162" s="7">
        <v>78.489999999999995</v>
      </c>
    </row>
    <row r="163" spans="1:6" s="8" customFormat="1" ht="18.95" customHeight="1">
      <c r="A163" s="7">
        <v>160</v>
      </c>
      <c r="B163" s="7" t="str">
        <f t="shared" si="15"/>
        <v>050802</v>
      </c>
      <c r="C163" s="7" t="s">
        <v>72</v>
      </c>
      <c r="D163" s="7" t="s">
        <v>73</v>
      </c>
      <c r="E163" s="7" t="str">
        <f>"马乐曼"</f>
        <v>马乐曼</v>
      </c>
      <c r="F163" s="7">
        <v>77.47</v>
      </c>
    </row>
    <row r="164" spans="1:6" s="8" customFormat="1" ht="18.95" customHeight="1">
      <c r="A164" s="7">
        <v>161</v>
      </c>
      <c r="B164" s="7" t="str">
        <f t="shared" si="15"/>
        <v>050802</v>
      </c>
      <c r="C164" s="7" t="s">
        <v>72</v>
      </c>
      <c r="D164" s="7" t="s">
        <v>73</v>
      </c>
      <c r="E164" s="7" t="str">
        <f>"李宜静"</f>
        <v>李宜静</v>
      </c>
      <c r="F164" s="7">
        <v>77.06</v>
      </c>
    </row>
    <row r="165" spans="1:6" s="8" customFormat="1" ht="18.95" customHeight="1">
      <c r="A165" s="7">
        <v>162</v>
      </c>
      <c r="B165" s="7" t="str">
        <f t="shared" ref="B165:B169" si="16">"050801"</f>
        <v>050801</v>
      </c>
      <c r="C165" s="7" t="s">
        <v>55</v>
      </c>
      <c r="D165" s="7" t="s">
        <v>73</v>
      </c>
      <c r="E165" s="7" t="str">
        <f>"吴聪"</f>
        <v>吴聪</v>
      </c>
      <c r="F165" s="7">
        <v>84.43</v>
      </c>
    </row>
    <row r="166" spans="1:6" s="8" customFormat="1" ht="18.95" customHeight="1">
      <c r="A166" s="7">
        <v>163</v>
      </c>
      <c r="B166" s="7" t="str">
        <f t="shared" si="16"/>
        <v>050801</v>
      </c>
      <c r="C166" s="7" t="s">
        <v>55</v>
      </c>
      <c r="D166" s="7" t="s">
        <v>73</v>
      </c>
      <c r="E166" s="7" t="str">
        <f>"刘宇航"</f>
        <v>刘宇航</v>
      </c>
      <c r="F166" s="7">
        <v>77.459999999999994</v>
      </c>
    </row>
    <row r="167" spans="1:6" s="8" customFormat="1" ht="18.95" customHeight="1">
      <c r="A167" s="7">
        <v>164</v>
      </c>
      <c r="B167" s="7" t="str">
        <f t="shared" si="16"/>
        <v>050801</v>
      </c>
      <c r="C167" s="7" t="s">
        <v>55</v>
      </c>
      <c r="D167" s="7" t="s">
        <v>73</v>
      </c>
      <c r="E167" s="7" t="str">
        <f>"叶子瑞"</f>
        <v>叶子瑞</v>
      </c>
      <c r="F167" s="7">
        <v>75.08</v>
      </c>
    </row>
    <row r="168" spans="1:6" s="8" customFormat="1" ht="18.95" customHeight="1">
      <c r="A168" s="7">
        <v>165</v>
      </c>
      <c r="B168" s="7" t="str">
        <f t="shared" si="16"/>
        <v>050801</v>
      </c>
      <c r="C168" s="7" t="s">
        <v>55</v>
      </c>
      <c r="D168" s="7" t="s">
        <v>73</v>
      </c>
      <c r="E168" s="7" t="str">
        <f>"王子涵"</f>
        <v>王子涵</v>
      </c>
      <c r="F168" s="7">
        <v>73.87</v>
      </c>
    </row>
    <row r="169" spans="1:6" s="8" customFormat="1" ht="18.95" customHeight="1">
      <c r="A169" s="7">
        <v>166</v>
      </c>
      <c r="B169" s="7" t="str">
        <f t="shared" si="16"/>
        <v>050801</v>
      </c>
      <c r="C169" s="7" t="s">
        <v>55</v>
      </c>
      <c r="D169" s="7" t="s">
        <v>73</v>
      </c>
      <c r="E169" s="7" t="str">
        <f>"曹世一"</f>
        <v>曹世一</v>
      </c>
      <c r="F169" s="7">
        <v>73.11</v>
      </c>
    </row>
    <row r="170" spans="1:6" s="8" customFormat="1" ht="18.95" customHeight="1">
      <c r="A170" s="7">
        <v>167</v>
      </c>
      <c r="B170" s="7" t="str">
        <f t="shared" ref="B170:B173" si="17">"051001"</f>
        <v>051001</v>
      </c>
      <c r="C170" s="7" t="s">
        <v>74</v>
      </c>
      <c r="D170" s="7" t="s">
        <v>75</v>
      </c>
      <c r="E170" s="7" t="str">
        <f>"章炎"</f>
        <v>章炎</v>
      </c>
      <c r="F170" s="10">
        <v>0</v>
      </c>
    </row>
    <row r="171" spans="1:6" s="8" customFormat="1" ht="18.95" customHeight="1">
      <c r="A171" s="7">
        <v>168</v>
      </c>
      <c r="B171" s="7" t="str">
        <f t="shared" si="17"/>
        <v>051001</v>
      </c>
      <c r="C171" s="7" t="s">
        <v>74</v>
      </c>
      <c r="D171" s="7" t="s">
        <v>75</v>
      </c>
      <c r="E171" s="7" t="str">
        <f>"郝天赐"</f>
        <v>郝天赐</v>
      </c>
      <c r="F171" s="7">
        <v>82.78</v>
      </c>
    </row>
    <row r="172" spans="1:6" s="8" customFormat="1" ht="18.95" customHeight="1">
      <c r="A172" s="7">
        <v>169</v>
      </c>
      <c r="B172" s="7" t="str">
        <f t="shared" si="17"/>
        <v>051001</v>
      </c>
      <c r="C172" s="7" t="s">
        <v>74</v>
      </c>
      <c r="D172" s="7" t="s">
        <v>75</v>
      </c>
      <c r="E172" s="7" t="str">
        <f>"颜婷秋"</f>
        <v>颜婷秋</v>
      </c>
      <c r="F172" s="7">
        <v>82.44</v>
      </c>
    </row>
    <row r="173" spans="1:6" s="8" customFormat="1" ht="18.95" customHeight="1">
      <c r="A173" s="7">
        <v>170</v>
      </c>
      <c r="B173" s="7" t="str">
        <f t="shared" si="17"/>
        <v>051001</v>
      </c>
      <c r="C173" s="7" t="s">
        <v>74</v>
      </c>
      <c r="D173" s="7" t="s">
        <v>75</v>
      </c>
      <c r="E173" s="7" t="str">
        <f>"黄绕胜"</f>
        <v>黄绕胜</v>
      </c>
      <c r="F173" s="7">
        <v>81.650000000000006</v>
      </c>
    </row>
    <row r="174" spans="1:6" s="8" customFormat="1" ht="18.95" customHeight="1">
      <c r="A174" s="7">
        <v>171</v>
      </c>
      <c r="B174" s="7" t="str">
        <f t="shared" ref="B174:B177" si="18">"051101"</f>
        <v>051101</v>
      </c>
      <c r="C174" s="7" t="s">
        <v>55</v>
      </c>
      <c r="D174" s="7" t="s">
        <v>76</v>
      </c>
      <c r="E174" s="7" t="str">
        <f>"郭素迪"</f>
        <v>郭素迪</v>
      </c>
      <c r="F174" s="9">
        <v>80.7</v>
      </c>
    </row>
    <row r="175" spans="1:6" s="8" customFormat="1" ht="18.95" customHeight="1">
      <c r="A175" s="7">
        <v>172</v>
      </c>
      <c r="B175" s="7" t="str">
        <f t="shared" si="18"/>
        <v>051101</v>
      </c>
      <c r="C175" s="7" t="s">
        <v>55</v>
      </c>
      <c r="D175" s="7" t="s">
        <v>76</v>
      </c>
      <c r="E175" s="7" t="str">
        <f>"董天成"</f>
        <v>董天成</v>
      </c>
      <c r="F175" s="7">
        <v>76.209999999999994</v>
      </c>
    </row>
    <row r="176" spans="1:6" s="8" customFormat="1" ht="18.95" customHeight="1">
      <c r="A176" s="7">
        <v>173</v>
      </c>
      <c r="B176" s="7" t="str">
        <f t="shared" si="18"/>
        <v>051101</v>
      </c>
      <c r="C176" s="7" t="s">
        <v>55</v>
      </c>
      <c r="D176" s="7" t="s">
        <v>76</v>
      </c>
      <c r="E176" s="7" t="str">
        <f>"田敬强"</f>
        <v>田敬强</v>
      </c>
      <c r="F176" s="7">
        <v>74.11</v>
      </c>
    </row>
    <row r="177" spans="1:6" s="8" customFormat="1" ht="18.95" customHeight="1">
      <c r="A177" s="7">
        <v>174</v>
      </c>
      <c r="B177" s="7" t="str">
        <f t="shared" si="18"/>
        <v>051101</v>
      </c>
      <c r="C177" s="7" t="s">
        <v>55</v>
      </c>
      <c r="D177" s="7" t="s">
        <v>76</v>
      </c>
      <c r="E177" s="7" t="str">
        <f>"刘裕"</f>
        <v>刘裕</v>
      </c>
      <c r="F177" s="7">
        <v>72.98</v>
      </c>
    </row>
  </sheetData>
  <mergeCells count="1">
    <mergeCell ref="A2:F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超 年</dc:creator>
  <cp:lastModifiedBy>dreamsummit</cp:lastModifiedBy>
  <dcterms:created xsi:type="dcterms:W3CDTF">2025-07-28T07:13:00Z</dcterms:created>
  <dcterms:modified xsi:type="dcterms:W3CDTF">2025-07-29T08:12:04Z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25056436959D45D3AA8847C4DC45C62D_12</vt:lpwstr>
  </property>
  <property fmtid="{D5CDD505-2E9C-101B-9397-08002B2CF9AE}" pid="3" name="KSOProductBuildVer">
    <vt:lpwstr>2052-12.1.0.21915</vt:lpwstr>
  </property>
</Properties>
</file>