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<sst xmlns="http://schemas.openxmlformats.org/spreadsheetml/2006/main" count="281" uniqueCount="34">
  <si>
    <t>2025年阜阳市颍东区中小学新任教师公开招聘资格复审人员名单</t>
  </si>
  <si>
    <t>岗位代码</t>
  </si>
  <si>
    <t>岗位名称</t>
  </si>
  <si>
    <t>招聘单位</t>
  </si>
  <si>
    <t>准考证号</t>
  </si>
  <si>
    <t>学科专业知识成绩</t>
  </si>
  <si>
    <t>教育综合知识成绩</t>
  </si>
  <si>
    <t>加分</t>
  </si>
  <si>
    <t>总分</t>
  </si>
  <si>
    <t>高中语文</t>
  </si>
  <si>
    <t>阜阳市城郊中学</t>
  </si>
  <si>
    <t>高中物理</t>
  </si>
  <si>
    <t>高中政治</t>
  </si>
  <si>
    <t>高中历史</t>
  </si>
  <si>
    <t>高中生物</t>
  </si>
  <si>
    <t>高中化学</t>
  </si>
  <si>
    <t>初中体育</t>
  </si>
  <si>
    <t>阜阳市第二十八中学</t>
  </si>
  <si>
    <t>初中道德与法治</t>
  </si>
  <si>
    <t>初中历史</t>
  </si>
  <si>
    <t>初中数学</t>
  </si>
  <si>
    <t>阜阳市第十中学教育集团</t>
  </si>
  <si>
    <t>高中数学</t>
  </si>
  <si>
    <t>初中物理</t>
  </si>
  <si>
    <t>阜阳市第十一中学</t>
  </si>
  <si>
    <t>高中英语</t>
  </si>
  <si>
    <t>高中地理</t>
  </si>
  <si>
    <t>初中语文</t>
  </si>
  <si>
    <t>阜阳市第二十一中学</t>
  </si>
  <si>
    <t>阜阳市第二十六中学</t>
  </si>
  <si>
    <t>初中英语</t>
  </si>
  <si>
    <t>阜阳市第二十九中学</t>
  </si>
  <si>
    <t>初中化学</t>
  </si>
  <si>
    <t>阜阳市插花中学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</si>
</sst>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abSelected="1" zoomScale="80" zoomScaleNormal="80" workbookViewId="0">
      <selection activeCell="I5" sqref="I5"/>
    </sheetView>
  </sheetViews>
  <sheetFormatPr defaultColWidth="9" defaultRowHeight="13.5" outlineLevelCol="7"/>
  <cols>
    <col min="1" max="1" width="9" style="3"/>
    <col min="2" max="2" width="18" style="3" customWidth="1"/>
    <col min="3" max="3" width="22.75" style="3" customWidth="1"/>
    <col min="4" max="4" width="12.375" style="3" customWidth="1"/>
    <col min="5" max="6" width="17.375" style="3" customWidth="1"/>
    <col min="7" max="16384" width="9" style="3"/>
  </cols>
  <sheetData>
    <row r="1" ht="3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2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20" customHeight="1" spans="1:8">
      <c r="A3" s="7" t="str">
        <f t="shared" ref="A3:A8" si="0">"040001"</f>
        <v>040001</v>
      </c>
      <c r="B3" s="7" t="s">
        <v>9</v>
      </c>
      <c r="C3" s="7" t="s">
        <v>10</v>
      </c>
      <c r="D3" s="7" t="str">
        <f>"512417627"</f>
        <v>512417627</v>
      </c>
      <c r="E3" s="7">
        <v>86</v>
      </c>
      <c r="F3" s="7">
        <v>88</v>
      </c>
      <c r="G3" s="7"/>
      <c r="H3" s="7">
        <v>86.8</v>
      </c>
    </row>
    <row r="4" s="2" customFormat="1" ht="20" customHeight="1" spans="1:8">
      <c r="A4" s="7" t="str">
        <f t="shared" si="0"/>
        <v>040001</v>
      </c>
      <c r="B4" s="7" t="s">
        <v>9</v>
      </c>
      <c r="C4" s="7" t="s">
        <v>10</v>
      </c>
      <c r="D4" s="7" t="str">
        <f>"512417611"</f>
        <v>512417611</v>
      </c>
      <c r="E4" s="7">
        <v>80</v>
      </c>
      <c r="F4" s="7">
        <v>96.5</v>
      </c>
      <c r="G4" s="7"/>
      <c r="H4" s="7">
        <v>86.6</v>
      </c>
    </row>
    <row r="5" s="2" customFormat="1" ht="20" customHeight="1" spans="1:8">
      <c r="A5" s="7" t="str">
        <f t="shared" si="0"/>
        <v>040001</v>
      </c>
      <c r="B5" s="7" t="s">
        <v>9</v>
      </c>
      <c r="C5" s="7" t="s">
        <v>10</v>
      </c>
      <c r="D5" s="7" t="str">
        <f>"512417528"</f>
        <v>512417528</v>
      </c>
      <c r="E5" s="7">
        <v>92</v>
      </c>
      <c r="F5" s="7">
        <v>71</v>
      </c>
      <c r="G5" s="7"/>
      <c r="H5" s="7">
        <v>83.6</v>
      </c>
    </row>
    <row r="6" s="2" customFormat="1" ht="20" customHeight="1" spans="1:8">
      <c r="A6" s="7" t="str">
        <f t="shared" si="0"/>
        <v>040001</v>
      </c>
      <c r="B6" s="7" t="s">
        <v>9</v>
      </c>
      <c r="C6" s="7" t="s">
        <v>10</v>
      </c>
      <c r="D6" s="7" t="str">
        <f>"512417527"</f>
        <v>512417527</v>
      </c>
      <c r="E6" s="7">
        <v>79.5</v>
      </c>
      <c r="F6" s="7">
        <v>85.5</v>
      </c>
      <c r="G6" s="7"/>
      <c r="H6" s="7">
        <v>81.9</v>
      </c>
    </row>
    <row r="7" s="2" customFormat="1" ht="20" customHeight="1" spans="1:8">
      <c r="A7" s="7" t="str">
        <f t="shared" si="0"/>
        <v>040001</v>
      </c>
      <c r="B7" s="7" t="s">
        <v>9</v>
      </c>
      <c r="C7" s="7" t="s">
        <v>10</v>
      </c>
      <c r="D7" s="7" t="str">
        <f>"512417617"</f>
        <v>512417617</v>
      </c>
      <c r="E7" s="7">
        <v>82</v>
      </c>
      <c r="F7" s="7">
        <v>80</v>
      </c>
      <c r="G7" s="7"/>
      <c r="H7" s="7">
        <v>81.2</v>
      </c>
    </row>
    <row r="8" s="2" customFormat="1" ht="20" customHeight="1" spans="1:8">
      <c r="A8" s="7" t="str">
        <f t="shared" si="0"/>
        <v>040001</v>
      </c>
      <c r="B8" s="7" t="s">
        <v>9</v>
      </c>
      <c r="C8" s="7" t="s">
        <v>10</v>
      </c>
      <c r="D8" s="7" t="str">
        <f>"512417612"</f>
        <v>512417612</v>
      </c>
      <c r="E8" s="7">
        <v>80.5</v>
      </c>
      <c r="F8" s="7">
        <v>82</v>
      </c>
      <c r="G8" s="7"/>
      <c r="H8" s="7">
        <v>81.1</v>
      </c>
    </row>
    <row r="9" s="2" customFormat="1" ht="20" customHeight="1" spans="1:8">
      <c r="A9" s="7" t="str">
        <f t="shared" ref="A9:A15" si="1">"040002"</f>
        <v>040002</v>
      </c>
      <c r="B9" s="7" t="s">
        <v>11</v>
      </c>
      <c r="C9" s="7" t="s">
        <v>10</v>
      </c>
      <c r="D9" s="7" t="str">
        <f>"512420103"</f>
        <v>512420103</v>
      </c>
      <c r="E9" s="7">
        <v>105.5</v>
      </c>
      <c r="F9" s="7">
        <v>59</v>
      </c>
      <c r="G9" s="7"/>
      <c r="H9" s="7">
        <v>86.9</v>
      </c>
    </row>
    <row r="10" s="2" customFormat="1" ht="20" customHeight="1" spans="1:8">
      <c r="A10" s="7" t="str">
        <f t="shared" si="1"/>
        <v>040002</v>
      </c>
      <c r="B10" s="7" t="s">
        <v>11</v>
      </c>
      <c r="C10" s="7" t="s">
        <v>10</v>
      </c>
      <c r="D10" s="7" t="str">
        <f>"512420110"</f>
        <v>512420110</v>
      </c>
      <c r="E10" s="7">
        <v>81</v>
      </c>
      <c r="F10" s="7">
        <v>76.5</v>
      </c>
      <c r="G10" s="7"/>
      <c r="H10" s="7">
        <v>79.2</v>
      </c>
    </row>
    <row r="11" s="2" customFormat="1" ht="20" customHeight="1" spans="1:8">
      <c r="A11" s="7" t="str">
        <f t="shared" si="1"/>
        <v>040002</v>
      </c>
      <c r="B11" s="7" t="s">
        <v>11</v>
      </c>
      <c r="C11" s="7" t="s">
        <v>10</v>
      </c>
      <c r="D11" s="7" t="str">
        <f>"512420030"</f>
        <v>512420030</v>
      </c>
      <c r="E11" s="7">
        <v>85</v>
      </c>
      <c r="F11" s="7">
        <v>65.5</v>
      </c>
      <c r="G11" s="7"/>
      <c r="H11" s="7">
        <v>77.2</v>
      </c>
    </row>
    <row r="12" s="2" customFormat="1" ht="20" customHeight="1" spans="1:8">
      <c r="A12" s="7" t="str">
        <f t="shared" si="1"/>
        <v>040002</v>
      </c>
      <c r="B12" s="7" t="s">
        <v>11</v>
      </c>
      <c r="C12" s="7" t="s">
        <v>10</v>
      </c>
      <c r="D12" s="7" t="str">
        <f>"512420107"</f>
        <v>512420107</v>
      </c>
      <c r="E12" s="7">
        <v>82</v>
      </c>
      <c r="F12" s="7">
        <v>61.5</v>
      </c>
      <c r="G12" s="7"/>
      <c r="H12" s="7">
        <v>73.8</v>
      </c>
    </row>
    <row r="13" s="2" customFormat="1" ht="20" customHeight="1" spans="1:8">
      <c r="A13" s="7" t="str">
        <f t="shared" si="1"/>
        <v>040002</v>
      </c>
      <c r="B13" s="7" t="s">
        <v>11</v>
      </c>
      <c r="C13" s="7" t="s">
        <v>10</v>
      </c>
      <c r="D13" s="7" t="str">
        <f>"512420027"</f>
        <v>512420027</v>
      </c>
      <c r="E13" s="7">
        <v>72</v>
      </c>
      <c r="F13" s="7">
        <v>75.5</v>
      </c>
      <c r="G13" s="7"/>
      <c r="H13" s="7">
        <v>73.4</v>
      </c>
    </row>
    <row r="14" s="2" customFormat="1" ht="20" customHeight="1" spans="1:8">
      <c r="A14" s="7" t="str">
        <f t="shared" si="1"/>
        <v>040002</v>
      </c>
      <c r="B14" s="7" t="s">
        <v>11</v>
      </c>
      <c r="C14" s="7" t="s">
        <v>10</v>
      </c>
      <c r="D14" s="7" t="str">
        <f>"512420101"</f>
        <v>512420101</v>
      </c>
      <c r="E14" s="7">
        <v>73</v>
      </c>
      <c r="F14" s="7">
        <v>69.5</v>
      </c>
      <c r="G14" s="7"/>
      <c r="H14" s="7">
        <v>71.6</v>
      </c>
    </row>
    <row r="15" s="2" customFormat="1" ht="20" customHeight="1" spans="1:8">
      <c r="A15" s="7" t="str">
        <f t="shared" si="1"/>
        <v>040002</v>
      </c>
      <c r="B15" s="7" t="s">
        <v>11</v>
      </c>
      <c r="C15" s="7" t="s">
        <v>10</v>
      </c>
      <c r="D15" s="7" t="str">
        <f>"512420105"</f>
        <v>512420105</v>
      </c>
      <c r="E15" s="7">
        <v>72</v>
      </c>
      <c r="F15" s="7">
        <v>71</v>
      </c>
      <c r="G15" s="7"/>
      <c r="H15" s="7">
        <v>71.6</v>
      </c>
    </row>
    <row r="16" s="2" customFormat="1" ht="20" customHeight="1" spans="1:8">
      <c r="A16" s="7" t="str">
        <f t="shared" ref="A16:A21" si="2">"040003"</f>
        <v>040003</v>
      </c>
      <c r="B16" s="7" t="s">
        <v>12</v>
      </c>
      <c r="C16" s="7" t="s">
        <v>10</v>
      </c>
      <c r="D16" s="7" t="str">
        <f>"512421203"</f>
        <v>512421203</v>
      </c>
      <c r="E16" s="7">
        <v>93</v>
      </c>
      <c r="F16" s="7">
        <v>81</v>
      </c>
      <c r="G16" s="7"/>
      <c r="H16" s="7">
        <v>88.2</v>
      </c>
    </row>
    <row r="17" s="2" customFormat="1" ht="20" customHeight="1" spans="1:8">
      <c r="A17" s="7" t="str">
        <f t="shared" si="2"/>
        <v>040003</v>
      </c>
      <c r="B17" s="7" t="s">
        <v>12</v>
      </c>
      <c r="C17" s="7" t="s">
        <v>10</v>
      </c>
      <c r="D17" s="7" t="str">
        <f>"512421208"</f>
        <v>512421208</v>
      </c>
      <c r="E17" s="7">
        <v>95.5</v>
      </c>
      <c r="F17" s="7">
        <v>73.5</v>
      </c>
      <c r="G17" s="7"/>
      <c r="H17" s="7">
        <v>86.7</v>
      </c>
    </row>
    <row r="18" s="2" customFormat="1" ht="20" customHeight="1" spans="1:8">
      <c r="A18" s="7" t="str">
        <f t="shared" si="2"/>
        <v>040003</v>
      </c>
      <c r="B18" s="7" t="s">
        <v>12</v>
      </c>
      <c r="C18" s="7" t="s">
        <v>10</v>
      </c>
      <c r="D18" s="7" t="str">
        <f>"512421202"</f>
        <v>512421202</v>
      </c>
      <c r="E18" s="7">
        <v>92</v>
      </c>
      <c r="F18" s="7">
        <v>76.5</v>
      </c>
      <c r="G18" s="7"/>
      <c r="H18" s="7">
        <v>85.8</v>
      </c>
    </row>
    <row r="19" s="2" customFormat="1" ht="20" customHeight="1" spans="1:8">
      <c r="A19" s="7" t="str">
        <f t="shared" si="2"/>
        <v>040003</v>
      </c>
      <c r="B19" s="7" t="s">
        <v>12</v>
      </c>
      <c r="C19" s="7" t="s">
        <v>10</v>
      </c>
      <c r="D19" s="7" t="str">
        <f>"512421126"</f>
        <v>512421126</v>
      </c>
      <c r="E19" s="7">
        <v>93</v>
      </c>
      <c r="F19" s="7">
        <v>72</v>
      </c>
      <c r="G19" s="7"/>
      <c r="H19" s="7">
        <v>84.6</v>
      </c>
    </row>
    <row r="20" s="2" customFormat="1" ht="20" customHeight="1" spans="1:8">
      <c r="A20" s="7" t="str">
        <f t="shared" si="2"/>
        <v>040003</v>
      </c>
      <c r="B20" s="7" t="s">
        <v>12</v>
      </c>
      <c r="C20" s="7" t="s">
        <v>10</v>
      </c>
      <c r="D20" s="7" t="str">
        <f>"512421209"</f>
        <v>512421209</v>
      </c>
      <c r="E20" s="7">
        <v>90</v>
      </c>
      <c r="F20" s="7">
        <v>76.5</v>
      </c>
      <c r="G20" s="7"/>
      <c r="H20" s="7">
        <v>84.6</v>
      </c>
    </row>
    <row r="21" s="2" customFormat="1" ht="20" customHeight="1" spans="1:8">
      <c r="A21" s="7" t="str">
        <f t="shared" si="2"/>
        <v>040003</v>
      </c>
      <c r="B21" s="7" t="s">
        <v>12</v>
      </c>
      <c r="C21" s="7" t="s">
        <v>10</v>
      </c>
      <c r="D21" s="7" t="str">
        <f>"512421124"</f>
        <v>512421124</v>
      </c>
      <c r="E21" s="7">
        <v>91.5</v>
      </c>
      <c r="F21" s="7">
        <v>73.5</v>
      </c>
      <c r="G21" s="7"/>
      <c r="H21" s="7">
        <v>84.3</v>
      </c>
    </row>
    <row r="22" s="2" customFormat="1" ht="20" customHeight="1" spans="1:8">
      <c r="A22" s="7" t="str">
        <f t="shared" ref="A22:A27" si="3">"040004"</f>
        <v>040004</v>
      </c>
      <c r="B22" s="7" t="s">
        <v>13</v>
      </c>
      <c r="C22" s="7" t="s">
        <v>10</v>
      </c>
      <c r="D22" s="7" t="str">
        <f>"512732418"</f>
        <v>512732418</v>
      </c>
      <c r="E22" s="7">
        <v>95</v>
      </c>
      <c r="F22" s="7">
        <v>92</v>
      </c>
      <c r="G22" s="7"/>
      <c r="H22" s="7">
        <v>93.8</v>
      </c>
    </row>
    <row r="23" s="2" customFormat="1" ht="20" customHeight="1" spans="1:8">
      <c r="A23" s="7" t="str">
        <f t="shared" si="3"/>
        <v>040004</v>
      </c>
      <c r="B23" s="7" t="s">
        <v>13</v>
      </c>
      <c r="C23" s="7" t="s">
        <v>10</v>
      </c>
      <c r="D23" s="7" t="str">
        <f>"512732414"</f>
        <v>512732414</v>
      </c>
      <c r="E23" s="7">
        <v>88.5</v>
      </c>
      <c r="F23" s="7">
        <v>86.5</v>
      </c>
      <c r="G23" s="7"/>
      <c r="H23" s="7">
        <v>87.7</v>
      </c>
    </row>
    <row r="24" s="2" customFormat="1" ht="20" customHeight="1" spans="1:8">
      <c r="A24" s="7" t="str">
        <f t="shared" si="3"/>
        <v>040004</v>
      </c>
      <c r="B24" s="7" t="s">
        <v>13</v>
      </c>
      <c r="C24" s="7" t="s">
        <v>10</v>
      </c>
      <c r="D24" s="7" t="str">
        <f>"512732425"</f>
        <v>512732425</v>
      </c>
      <c r="E24" s="7">
        <v>96.5</v>
      </c>
      <c r="F24" s="7">
        <v>70.5</v>
      </c>
      <c r="G24" s="7"/>
      <c r="H24" s="7">
        <v>86.1</v>
      </c>
    </row>
    <row r="25" s="2" customFormat="1" ht="20" customHeight="1" spans="1:8">
      <c r="A25" s="7" t="str">
        <f t="shared" si="3"/>
        <v>040004</v>
      </c>
      <c r="B25" s="7" t="s">
        <v>13</v>
      </c>
      <c r="C25" s="7" t="s">
        <v>10</v>
      </c>
      <c r="D25" s="7" t="str">
        <f>"512732401"</f>
        <v>512732401</v>
      </c>
      <c r="E25" s="7">
        <v>99.5</v>
      </c>
      <c r="F25" s="7">
        <v>64.5</v>
      </c>
      <c r="G25" s="7"/>
      <c r="H25" s="7">
        <v>85.5</v>
      </c>
    </row>
    <row r="26" s="2" customFormat="1" ht="20" customHeight="1" spans="1:8">
      <c r="A26" s="7" t="str">
        <f t="shared" si="3"/>
        <v>040004</v>
      </c>
      <c r="B26" s="7" t="s">
        <v>13</v>
      </c>
      <c r="C26" s="7" t="s">
        <v>10</v>
      </c>
      <c r="D26" s="7" t="str">
        <f>"512732424"</f>
        <v>512732424</v>
      </c>
      <c r="E26" s="7">
        <v>92</v>
      </c>
      <c r="F26" s="7">
        <v>70</v>
      </c>
      <c r="G26" s="7"/>
      <c r="H26" s="7">
        <v>83.2</v>
      </c>
    </row>
    <row r="27" s="2" customFormat="1" ht="20" customHeight="1" spans="1:8">
      <c r="A27" s="7" t="str">
        <f t="shared" si="3"/>
        <v>040004</v>
      </c>
      <c r="B27" s="7" t="s">
        <v>13</v>
      </c>
      <c r="C27" s="7" t="s">
        <v>10</v>
      </c>
      <c r="D27" s="7" t="str">
        <f>"512732422"</f>
        <v>512732422</v>
      </c>
      <c r="E27" s="7">
        <v>82</v>
      </c>
      <c r="F27" s="7">
        <v>84.5</v>
      </c>
      <c r="G27" s="7"/>
      <c r="H27" s="7">
        <v>83</v>
      </c>
    </row>
    <row r="28" s="2" customFormat="1" ht="20" customHeight="1" spans="1:8">
      <c r="A28" s="7" t="str">
        <f t="shared" ref="A28:A30" si="4">"040005"</f>
        <v>040005</v>
      </c>
      <c r="B28" s="7" t="s">
        <v>14</v>
      </c>
      <c r="C28" s="7" t="s">
        <v>10</v>
      </c>
      <c r="D28" s="7" t="str">
        <f>"512731503"</f>
        <v>512731503</v>
      </c>
      <c r="E28" s="7">
        <v>102.5</v>
      </c>
      <c r="F28" s="7">
        <v>81</v>
      </c>
      <c r="G28" s="7"/>
      <c r="H28" s="7">
        <v>93.9</v>
      </c>
    </row>
    <row r="29" s="2" customFormat="1" ht="20" customHeight="1" spans="1:8">
      <c r="A29" s="7" t="str">
        <f t="shared" si="4"/>
        <v>040005</v>
      </c>
      <c r="B29" s="7" t="s">
        <v>14</v>
      </c>
      <c r="C29" s="7" t="s">
        <v>10</v>
      </c>
      <c r="D29" s="7" t="str">
        <f>"512731413"</f>
        <v>512731413</v>
      </c>
      <c r="E29" s="7">
        <v>100</v>
      </c>
      <c r="F29" s="7">
        <v>80.5</v>
      </c>
      <c r="G29" s="7"/>
      <c r="H29" s="7">
        <v>92.2</v>
      </c>
    </row>
    <row r="30" s="2" customFormat="1" ht="20" customHeight="1" spans="1:8">
      <c r="A30" s="7" t="str">
        <f t="shared" si="4"/>
        <v>040005</v>
      </c>
      <c r="B30" s="7" t="s">
        <v>14</v>
      </c>
      <c r="C30" s="7" t="s">
        <v>10</v>
      </c>
      <c r="D30" s="7" t="str">
        <f>"512731406"</f>
        <v>512731406</v>
      </c>
      <c r="E30" s="7">
        <v>106.5</v>
      </c>
      <c r="F30" s="7">
        <v>69</v>
      </c>
      <c r="G30" s="7"/>
      <c r="H30" s="7">
        <v>91.5</v>
      </c>
    </row>
    <row r="31" s="2" customFormat="1" ht="20" customHeight="1" spans="1:8">
      <c r="A31" s="7" t="str">
        <f t="shared" ref="A31:A36" si="5">"040006"</f>
        <v>040006</v>
      </c>
      <c r="B31" s="7" t="s">
        <v>15</v>
      </c>
      <c r="C31" s="7" t="s">
        <v>10</v>
      </c>
      <c r="D31" s="7" t="str">
        <f>"512630427"</f>
        <v>512630427</v>
      </c>
      <c r="E31" s="7">
        <v>91.5</v>
      </c>
      <c r="F31" s="7">
        <v>83</v>
      </c>
      <c r="G31" s="7"/>
      <c r="H31" s="7">
        <v>88.1</v>
      </c>
    </row>
    <row r="32" s="2" customFormat="1" ht="20" customHeight="1" spans="1:8">
      <c r="A32" s="7" t="str">
        <f t="shared" si="5"/>
        <v>040006</v>
      </c>
      <c r="B32" s="7" t="s">
        <v>15</v>
      </c>
      <c r="C32" s="7" t="s">
        <v>10</v>
      </c>
      <c r="D32" s="7" t="str">
        <f>"512630424"</f>
        <v>512630424</v>
      </c>
      <c r="E32" s="7">
        <v>86.5</v>
      </c>
      <c r="F32" s="7">
        <v>84.5</v>
      </c>
      <c r="G32" s="7"/>
      <c r="H32" s="7">
        <v>85.7</v>
      </c>
    </row>
    <row r="33" s="2" customFormat="1" ht="20" customHeight="1" spans="1:8">
      <c r="A33" s="7" t="str">
        <f t="shared" si="5"/>
        <v>040006</v>
      </c>
      <c r="B33" s="7" t="s">
        <v>15</v>
      </c>
      <c r="C33" s="7" t="s">
        <v>10</v>
      </c>
      <c r="D33" s="7" t="str">
        <f>"512630430"</f>
        <v>512630430</v>
      </c>
      <c r="E33" s="7">
        <v>96.5</v>
      </c>
      <c r="F33" s="7">
        <v>67.5</v>
      </c>
      <c r="G33" s="7"/>
      <c r="H33" s="7">
        <v>84.9</v>
      </c>
    </row>
    <row r="34" s="2" customFormat="1" ht="20" customHeight="1" spans="1:8">
      <c r="A34" s="7" t="str">
        <f t="shared" si="5"/>
        <v>040006</v>
      </c>
      <c r="B34" s="7" t="s">
        <v>15</v>
      </c>
      <c r="C34" s="7" t="s">
        <v>10</v>
      </c>
      <c r="D34" s="7" t="str">
        <f>"512630501"</f>
        <v>512630501</v>
      </c>
      <c r="E34" s="7">
        <v>94</v>
      </c>
      <c r="F34" s="7">
        <v>68</v>
      </c>
      <c r="G34" s="7"/>
      <c r="H34" s="7">
        <v>83.6</v>
      </c>
    </row>
    <row r="35" s="2" customFormat="1" ht="20" customHeight="1" spans="1:8">
      <c r="A35" s="7" t="str">
        <f t="shared" si="5"/>
        <v>040006</v>
      </c>
      <c r="B35" s="7" t="s">
        <v>15</v>
      </c>
      <c r="C35" s="7" t="s">
        <v>10</v>
      </c>
      <c r="D35" s="7" t="str">
        <f>"512630510"</f>
        <v>512630510</v>
      </c>
      <c r="E35" s="7">
        <v>93</v>
      </c>
      <c r="F35" s="7">
        <v>67.5</v>
      </c>
      <c r="G35" s="7"/>
      <c r="H35" s="7">
        <v>82.8</v>
      </c>
    </row>
    <row r="36" s="2" customFormat="1" ht="20" customHeight="1" spans="1:8">
      <c r="A36" s="7" t="str">
        <f t="shared" si="5"/>
        <v>040006</v>
      </c>
      <c r="B36" s="7" t="s">
        <v>15</v>
      </c>
      <c r="C36" s="7" t="s">
        <v>10</v>
      </c>
      <c r="D36" s="7" t="str">
        <f>"512630502"</f>
        <v>512630502</v>
      </c>
      <c r="E36" s="7">
        <v>85</v>
      </c>
      <c r="F36" s="7">
        <v>74</v>
      </c>
      <c r="G36" s="7"/>
      <c r="H36" s="7">
        <v>80.6</v>
      </c>
    </row>
    <row r="37" s="2" customFormat="1" ht="20" customHeight="1" spans="1:8">
      <c r="A37" s="7" t="str">
        <f t="shared" ref="A37:A39" si="6">"040007"</f>
        <v>040007</v>
      </c>
      <c r="B37" s="7" t="s">
        <v>16</v>
      </c>
      <c r="C37" s="7" t="s">
        <v>17</v>
      </c>
      <c r="D37" s="7" t="str">
        <f>"512734730"</f>
        <v>512734730</v>
      </c>
      <c r="E37" s="7">
        <v>81.5</v>
      </c>
      <c r="F37" s="7">
        <v>89.5</v>
      </c>
      <c r="G37" s="7"/>
      <c r="H37" s="7">
        <v>84.7</v>
      </c>
    </row>
    <row r="38" s="2" customFormat="1" ht="20" customHeight="1" spans="1:8">
      <c r="A38" s="7" t="str">
        <f t="shared" si="6"/>
        <v>040007</v>
      </c>
      <c r="B38" s="7" t="s">
        <v>16</v>
      </c>
      <c r="C38" s="7" t="s">
        <v>17</v>
      </c>
      <c r="D38" s="7" t="str">
        <f>"512734814"</f>
        <v>512734814</v>
      </c>
      <c r="E38" s="7">
        <v>76</v>
      </c>
      <c r="F38" s="7">
        <v>67.5</v>
      </c>
      <c r="G38" s="7"/>
      <c r="H38" s="7">
        <v>72.6</v>
      </c>
    </row>
    <row r="39" s="2" customFormat="1" ht="20" customHeight="1" spans="1:8">
      <c r="A39" s="7" t="str">
        <f t="shared" si="6"/>
        <v>040007</v>
      </c>
      <c r="B39" s="7" t="s">
        <v>16</v>
      </c>
      <c r="C39" s="7" t="s">
        <v>17</v>
      </c>
      <c r="D39" s="7" t="str">
        <f>"512734816"</f>
        <v>512734816</v>
      </c>
      <c r="E39" s="7">
        <v>60.5</v>
      </c>
      <c r="F39" s="7">
        <v>63</v>
      </c>
      <c r="G39" s="7"/>
      <c r="H39" s="7">
        <v>61.5</v>
      </c>
    </row>
    <row r="40" s="2" customFormat="1" ht="20" customHeight="1" spans="1:8">
      <c r="A40" s="7" t="str">
        <f t="shared" ref="A40:A42" si="7">"040008"</f>
        <v>040008</v>
      </c>
      <c r="B40" s="7" t="s">
        <v>18</v>
      </c>
      <c r="C40" s="7" t="s">
        <v>17</v>
      </c>
      <c r="D40" s="7" t="str">
        <f>"512421213"</f>
        <v>512421213</v>
      </c>
      <c r="E40" s="7">
        <v>94.5</v>
      </c>
      <c r="F40" s="7">
        <v>90</v>
      </c>
      <c r="G40" s="7"/>
      <c r="H40" s="7">
        <v>92.7</v>
      </c>
    </row>
    <row r="41" s="2" customFormat="1" ht="20" customHeight="1" spans="1:8">
      <c r="A41" s="7" t="str">
        <f t="shared" si="7"/>
        <v>040008</v>
      </c>
      <c r="B41" s="7" t="s">
        <v>18</v>
      </c>
      <c r="C41" s="7" t="s">
        <v>17</v>
      </c>
      <c r="D41" s="7" t="str">
        <f>"512421216"</f>
        <v>512421216</v>
      </c>
      <c r="E41" s="7">
        <v>93</v>
      </c>
      <c r="F41" s="7">
        <v>84</v>
      </c>
      <c r="G41" s="7"/>
      <c r="H41" s="7">
        <v>89.4</v>
      </c>
    </row>
    <row r="42" s="2" customFormat="1" ht="20" customHeight="1" spans="1:8">
      <c r="A42" s="7" t="str">
        <f t="shared" si="7"/>
        <v>040008</v>
      </c>
      <c r="B42" s="7" t="s">
        <v>18</v>
      </c>
      <c r="C42" s="7" t="s">
        <v>17</v>
      </c>
      <c r="D42" s="7" t="str">
        <f>"512421215"</f>
        <v>512421215</v>
      </c>
      <c r="E42" s="7">
        <v>90</v>
      </c>
      <c r="F42" s="7">
        <v>80.5</v>
      </c>
      <c r="G42" s="7"/>
      <c r="H42" s="7">
        <v>86.2</v>
      </c>
    </row>
    <row r="43" s="2" customFormat="1" ht="20" customHeight="1" spans="1:8">
      <c r="A43" s="7" t="str">
        <f t="shared" ref="A43:A45" si="8">"040009"</f>
        <v>040009</v>
      </c>
      <c r="B43" s="7" t="s">
        <v>19</v>
      </c>
      <c r="C43" s="7" t="s">
        <v>17</v>
      </c>
      <c r="D43" s="7" t="str">
        <f>"512732503"</f>
        <v>512732503</v>
      </c>
      <c r="E43" s="7">
        <v>95</v>
      </c>
      <c r="F43" s="7">
        <v>83</v>
      </c>
      <c r="G43" s="7"/>
      <c r="H43" s="7">
        <v>90.2</v>
      </c>
    </row>
    <row r="44" s="2" customFormat="1" ht="20" customHeight="1" spans="1:8">
      <c r="A44" s="7" t="str">
        <f t="shared" si="8"/>
        <v>040009</v>
      </c>
      <c r="B44" s="7" t="s">
        <v>19</v>
      </c>
      <c r="C44" s="7" t="s">
        <v>17</v>
      </c>
      <c r="D44" s="7" t="str">
        <f>"512732428"</f>
        <v>512732428</v>
      </c>
      <c r="E44" s="7">
        <v>96</v>
      </c>
      <c r="F44" s="7">
        <v>71</v>
      </c>
      <c r="G44" s="7"/>
      <c r="H44" s="7">
        <v>86</v>
      </c>
    </row>
    <row r="45" s="2" customFormat="1" ht="20" customHeight="1" spans="1:8">
      <c r="A45" s="7" t="str">
        <f t="shared" si="8"/>
        <v>040009</v>
      </c>
      <c r="B45" s="7" t="s">
        <v>19</v>
      </c>
      <c r="C45" s="7" t="s">
        <v>17</v>
      </c>
      <c r="D45" s="7" t="str">
        <f>"512732507"</f>
        <v>512732507</v>
      </c>
      <c r="E45" s="7">
        <v>88.5</v>
      </c>
      <c r="F45" s="7">
        <v>68</v>
      </c>
      <c r="G45" s="7"/>
      <c r="H45" s="7">
        <v>80.3</v>
      </c>
    </row>
    <row r="46" s="2" customFormat="1" ht="20" customHeight="1" spans="1:8">
      <c r="A46" s="7" t="str">
        <f t="shared" ref="A46:A54" si="9">"040010"</f>
        <v>040010</v>
      </c>
      <c r="B46" s="7" t="s">
        <v>20</v>
      </c>
      <c r="C46" s="7" t="s">
        <v>17</v>
      </c>
      <c r="D46" s="7" t="str">
        <f>"512523226"</f>
        <v>512523226</v>
      </c>
      <c r="E46" s="7">
        <v>100.5</v>
      </c>
      <c r="F46" s="7">
        <v>98.5</v>
      </c>
      <c r="G46" s="7"/>
      <c r="H46" s="7">
        <v>99.7</v>
      </c>
    </row>
    <row r="47" s="2" customFormat="1" ht="20" customHeight="1" spans="1:8">
      <c r="A47" s="7" t="str">
        <f t="shared" si="9"/>
        <v>040010</v>
      </c>
      <c r="B47" s="7" t="s">
        <v>20</v>
      </c>
      <c r="C47" s="7" t="s">
        <v>17</v>
      </c>
      <c r="D47" s="7" t="str">
        <f>"512523223"</f>
        <v>512523223</v>
      </c>
      <c r="E47" s="7">
        <v>92.5</v>
      </c>
      <c r="F47" s="7">
        <v>96.5</v>
      </c>
      <c r="G47" s="7"/>
      <c r="H47" s="7">
        <v>94.1</v>
      </c>
    </row>
    <row r="48" s="2" customFormat="1" ht="20" customHeight="1" spans="1:8">
      <c r="A48" s="7" t="str">
        <f t="shared" si="9"/>
        <v>040010</v>
      </c>
      <c r="B48" s="7" t="s">
        <v>20</v>
      </c>
      <c r="C48" s="7" t="s">
        <v>17</v>
      </c>
      <c r="D48" s="7" t="str">
        <f>"512523212"</f>
        <v>512523212</v>
      </c>
      <c r="E48" s="7">
        <v>95.5</v>
      </c>
      <c r="F48" s="7">
        <v>87</v>
      </c>
      <c r="G48" s="7"/>
      <c r="H48" s="7">
        <v>92.1</v>
      </c>
    </row>
    <row r="49" s="2" customFormat="1" ht="20" customHeight="1" spans="1:8">
      <c r="A49" s="7" t="str">
        <f t="shared" si="9"/>
        <v>040010</v>
      </c>
      <c r="B49" s="7" t="s">
        <v>20</v>
      </c>
      <c r="C49" s="7" t="s">
        <v>17</v>
      </c>
      <c r="D49" s="7" t="str">
        <f>"512523218"</f>
        <v>512523218</v>
      </c>
      <c r="E49" s="7">
        <v>89</v>
      </c>
      <c r="F49" s="7">
        <v>82</v>
      </c>
      <c r="G49" s="7"/>
      <c r="H49" s="7">
        <v>86.2</v>
      </c>
    </row>
    <row r="50" s="2" customFormat="1" ht="20" customHeight="1" spans="1:8">
      <c r="A50" s="7" t="str">
        <f t="shared" si="9"/>
        <v>040010</v>
      </c>
      <c r="B50" s="7" t="s">
        <v>20</v>
      </c>
      <c r="C50" s="7" t="s">
        <v>17</v>
      </c>
      <c r="D50" s="7" t="str">
        <f>"512523128"</f>
        <v>512523128</v>
      </c>
      <c r="E50" s="7">
        <v>89.5</v>
      </c>
      <c r="F50" s="7">
        <v>80.5</v>
      </c>
      <c r="G50" s="7"/>
      <c r="H50" s="7">
        <v>85.9</v>
      </c>
    </row>
    <row r="51" s="2" customFormat="1" ht="20" customHeight="1" spans="1:8">
      <c r="A51" s="7" t="str">
        <f t="shared" si="9"/>
        <v>040010</v>
      </c>
      <c r="B51" s="7" t="s">
        <v>20</v>
      </c>
      <c r="C51" s="7" t="s">
        <v>17</v>
      </c>
      <c r="D51" s="7" t="str">
        <f>"512523209"</f>
        <v>512523209</v>
      </c>
      <c r="E51" s="7">
        <v>81</v>
      </c>
      <c r="F51" s="7">
        <v>90</v>
      </c>
      <c r="G51" s="7"/>
      <c r="H51" s="7">
        <v>84.6</v>
      </c>
    </row>
    <row r="52" s="2" customFormat="1" ht="20" customHeight="1" spans="1:8">
      <c r="A52" s="7" t="str">
        <f t="shared" si="9"/>
        <v>040010</v>
      </c>
      <c r="B52" s="7" t="s">
        <v>20</v>
      </c>
      <c r="C52" s="7" t="s">
        <v>17</v>
      </c>
      <c r="D52" s="7" t="str">
        <f>"512523227"</f>
        <v>512523227</v>
      </c>
      <c r="E52" s="7">
        <v>87</v>
      </c>
      <c r="F52" s="7">
        <v>78</v>
      </c>
      <c r="G52" s="7"/>
      <c r="H52" s="7">
        <v>83.4</v>
      </c>
    </row>
    <row r="53" s="2" customFormat="1" ht="20" customHeight="1" spans="1:8">
      <c r="A53" s="7" t="str">
        <f t="shared" si="9"/>
        <v>040010</v>
      </c>
      <c r="B53" s="7" t="s">
        <v>20</v>
      </c>
      <c r="C53" s="7" t="s">
        <v>17</v>
      </c>
      <c r="D53" s="7" t="str">
        <f>"512523125"</f>
        <v>512523125</v>
      </c>
      <c r="E53" s="7">
        <v>82.5</v>
      </c>
      <c r="F53" s="7">
        <v>83.5</v>
      </c>
      <c r="G53" s="7"/>
      <c r="H53" s="7">
        <v>82.9</v>
      </c>
    </row>
    <row r="54" s="2" customFormat="1" ht="20" customHeight="1" spans="1:8">
      <c r="A54" s="7" t="str">
        <f t="shared" si="9"/>
        <v>040010</v>
      </c>
      <c r="B54" s="7" t="s">
        <v>20</v>
      </c>
      <c r="C54" s="7" t="s">
        <v>17</v>
      </c>
      <c r="D54" s="7" t="str">
        <f>"512523118"</f>
        <v>512523118</v>
      </c>
      <c r="E54" s="7">
        <v>77</v>
      </c>
      <c r="F54" s="7">
        <v>91</v>
      </c>
      <c r="G54" s="7"/>
      <c r="H54" s="7">
        <v>82.6</v>
      </c>
    </row>
    <row r="55" s="2" customFormat="1" ht="20" customHeight="1" spans="1:8">
      <c r="A55" s="7" t="str">
        <f t="shared" ref="A55:A60" si="10">"040011"</f>
        <v>040011</v>
      </c>
      <c r="B55" s="7" t="s">
        <v>9</v>
      </c>
      <c r="C55" s="7" t="s">
        <v>21</v>
      </c>
      <c r="D55" s="7" t="str">
        <f>"512417717"</f>
        <v>512417717</v>
      </c>
      <c r="E55" s="7">
        <v>85</v>
      </c>
      <c r="F55" s="7">
        <v>93</v>
      </c>
      <c r="G55" s="7"/>
      <c r="H55" s="7">
        <v>88.2</v>
      </c>
    </row>
    <row r="56" s="2" customFormat="1" ht="20" customHeight="1" spans="1:8">
      <c r="A56" s="7" t="str">
        <f t="shared" si="10"/>
        <v>040011</v>
      </c>
      <c r="B56" s="7" t="s">
        <v>9</v>
      </c>
      <c r="C56" s="7" t="s">
        <v>21</v>
      </c>
      <c r="D56" s="7" t="str">
        <f>"512417713"</f>
        <v>512417713</v>
      </c>
      <c r="E56" s="7">
        <v>86</v>
      </c>
      <c r="F56" s="7">
        <v>86.5</v>
      </c>
      <c r="G56" s="7"/>
      <c r="H56" s="7">
        <v>86.2</v>
      </c>
    </row>
    <row r="57" s="2" customFormat="1" ht="20" customHeight="1" spans="1:8">
      <c r="A57" s="7" t="str">
        <f t="shared" si="10"/>
        <v>040011</v>
      </c>
      <c r="B57" s="7" t="s">
        <v>9</v>
      </c>
      <c r="C57" s="7" t="s">
        <v>21</v>
      </c>
      <c r="D57" s="7" t="str">
        <f>"512417819"</f>
        <v>512417819</v>
      </c>
      <c r="E57" s="7">
        <v>86</v>
      </c>
      <c r="F57" s="7">
        <v>85.5</v>
      </c>
      <c r="G57" s="7"/>
      <c r="H57" s="7">
        <v>85.8</v>
      </c>
    </row>
    <row r="58" s="2" customFormat="1" ht="20" customHeight="1" spans="1:8">
      <c r="A58" s="7" t="str">
        <f t="shared" si="10"/>
        <v>040011</v>
      </c>
      <c r="B58" s="7" t="s">
        <v>9</v>
      </c>
      <c r="C58" s="7" t="s">
        <v>21</v>
      </c>
      <c r="D58" s="7" t="str">
        <f>"512417802"</f>
        <v>512417802</v>
      </c>
      <c r="E58" s="7">
        <v>84</v>
      </c>
      <c r="F58" s="7">
        <v>86.5</v>
      </c>
      <c r="G58" s="7"/>
      <c r="H58" s="7">
        <v>85</v>
      </c>
    </row>
    <row r="59" s="2" customFormat="1" ht="20" customHeight="1" spans="1:8">
      <c r="A59" s="7" t="str">
        <f t="shared" si="10"/>
        <v>040011</v>
      </c>
      <c r="B59" s="7" t="s">
        <v>9</v>
      </c>
      <c r="C59" s="7" t="s">
        <v>21</v>
      </c>
      <c r="D59" s="7" t="str">
        <f>"512417723"</f>
        <v>512417723</v>
      </c>
      <c r="E59" s="7">
        <v>83.5</v>
      </c>
      <c r="F59" s="7">
        <v>85</v>
      </c>
      <c r="G59" s="7"/>
      <c r="H59" s="7">
        <v>84.1</v>
      </c>
    </row>
    <row r="60" s="2" customFormat="1" ht="20" customHeight="1" spans="1:8">
      <c r="A60" s="7" t="str">
        <f t="shared" si="10"/>
        <v>040011</v>
      </c>
      <c r="B60" s="7" t="s">
        <v>9</v>
      </c>
      <c r="C60" s="7" t="s">
        <v>21</v>
      </c>
      <c r="D60" s="7" t="str">
        <f>"512417811"</f>
        <v>512417811</v>
      </c>
      <c r="E60" s="7">
        <v>85</v>
      </c>
      <c r="F60" s="7">
        <v>80</v>
      </c>
      <c r="G60" s="7"/>
      <c r="H60" s="7">
        <v>83</v>
      </c>
    </row>
    <row r="61" s="2" customFormat="1" ht="20" customHeight="1" spans="1:8">
      <c r="A61" s="7" t="str">
        <f t="shared" ref="A61:A66" si="11">"040012"</f>
        <v>040012</v>
      </c>
      <c r="B61" s="7" t="s">
        <v>22</v>
      </c>
      <c r="C61" s="7" t="s">
        <v>21</v>
      </c>
      <c r="D61" s="7" t="str">
        <f>"512523329"</f>
        <v>512523329</v>
      </c>
      <c r="E61" s="7">
        <v>101.5</v>
      </c>
      <c r="F61" s="7">
        <v>91.5</v>
      </c>
      <c r="G61" s="7"/>
      <c r="H61" s="7">
        <v>97.5</v>
      </c>
    </row>
    <row r="62" s="2" customFormat="1" ht="20" customHeight="1" spans="1:8">
      <c r="A62" s="7" t="str">
        <f t="shared" si="11"/>
        <v>040012</v>
      </c>
      <c r="B62" s="7" t="s">
        <v>22</v>
      </c>
      <c r="C62" s="7" t="s">
        <v>21</v>
      </c>
      <c r="D62" s="7" t="str">
        <f>"512523307"</f>
        <v>512523307</v>
      </c>
      <c r="E62" s="7">
        <v>94</v>
      </c>
      <c r="F62" s="7">
        <v>88.5</v>
      </c>
      <c r="G62" s="7"/>
      <c r="H62" s="7">
        <v>91.8</v>
      </c>
    </row>
    <row r="63" s="2" customFormat="1" ht="20" customHeight="1" spans="1:8">
      <c r="A63" s="7" t="str">
        <f t="shared" si="11"/>
        <v>040012</v>
      </c>
      <c r="B63" s="7" t="s">
        <v>22</v>
      </c>
      <c r="C63" s="7" t="s">
        <v>21</v>
      </c>
      <c r="D63" s="7" t="str">
        <f>"512523403"</f>
        <v>512523403</v>
      </c>
      <c r="E63" s="7">
        <v>95</v>
      </c>
      <c r="F63" s="7">
        <v>80</v>
      </c>
      <c r="G63" s="7"/>
      <c r="H63" s="7">
        <v>89</v>
      </c>
    </row>
    <row r="64" s="2" customFormat="1" ht="20" customHeight="1" spans="1:8">
      <c r="A64" s="7" t="str">
        <f t="shared" si="11"/>
        <v>040012</v>
      </c>
      <c r="B64" s="7" t="s">
        <v>22</v>
      </c>
      <c r="C64" s="7" t="s">
        <v>21</v>
      </c>
      <c r="D64" s="7" t="str">
        <f>"512523304"</f>
        <v>512523304</v>
      </c>
      <c r="E64" s="7">
        <v>87.5</v>
      </c>
      <c r="F64" s="7">
        <v>87.5</v>
      </c>
      <c r="G64" s="7"/>
      <c r="H64" s="7">
        <v>87.5</v>
      </c>
    </row>
    <row r="65" s="2" customFormat="1" ht="20" customHeight="1" spans="1:8">
      <c r="A65" s="7" t="str">
        <f t="shared" si="11"/>
        <v>040012</v>
      </c>
      <c r="B65" s="7" t="s">
        <v>22</v>
      </c>
      <c r="C65" s="7" t="s">
        <v>21</v>
      </c>
      <c r="D65" s="7" t="str">
        <f>"512523317"</f>
        <v>512523317</v>
      </c>
      <c r="E65" s="7">
        <v>99</v>
      </c>
      <c r="F65" s="7">
        <v>68.5</v>
      </c>
      <c r="G65" s="7"/>
      <c r="H65" s="7">
        <v>86.8</v>
      </c>
    </row>
    <row r="66" s="2" customFormat="1" ht="20" customHeight="1" spans="1:8">
      <c r="A66" s="7" t="str">
        <f t="shared" si="11"/>
        <v>040012</v>
      </c>
      <c r="B66" s="7" t="s">
        <v>22</v>
      </c>
      <c r="C66" s="7" t="s">
        <v>21</v>
      </c>
      <c r="D66" s="7" t="str">
        <f>"512523309"</f>
        <v>512523309</v>
      </c>
      <c r="E66" s="7">
        <v>91.5</v>
      </c>
      <c r="F66" s="7">
        <v>76</v>
      </c>
      <c r="G66" s="7"/>
      <c r="H66" s="7">
        <v>85.3</v>
      </c>
    </row>
    <row r="67" s="2" customFormat="1" ht="20" customHeight="1" spans="1:8">
      <c r="A67" s="7" t="str">
        <f t="shared" ref="A67:A72" si="12">"040013"</f>
        <v>040013</v>
      </c>
      <c r="B67" s="7" t="s">
        <v>11</v>
      </c>
      <c r="C67" s="7" t="s">
        <v>21</v>
      </c>
      <c r="D67" s="7" t="str">
        <f>"512420125"</f>
        <v>512420125</v>
      </c>
      <c r="E67" s="7">
        <v>96.5</v>
      </c>
      <c r="F67" s="7">
        <v>66.5</v>
      </c>
      <c r="G67" s="7"/>
      <c r="H67" s="7">
        <v>84.5</v>
      </c>
    </row>
    <row r="68" s="2" customFormat="1" ht="20" customHeight="1" spans="1:8">
      <c r="A68" s="7" t="str">
        <f t="shared" si="12"/>
        <v>040013</v>
      </c>
      <c r="B68" s="7" t="s">
        <v>11</v>
      </c>
      <c r="C68" s="7" t="s">
        <v>21</v>
      </c>
      <c r="D68" s="7" t="str">
        <f>"512420120"</f>
        <v>512420120</v>
      </c>
      <c r="E68" s="7">
        <v>80.5</v>
      </c>
      <c r="F68" s="7">
        <v>84</v>
      </c>
      <c r="G68" s="7"/>
      <c r="H68" s="7">
        <v>81.9</v>
      </c>
    </row>
    <row r="69" s="2" customFormat="1" ht="20" customHeight="1" spans="1:8">
      <c r="A69" s="7" t="str">
        <f t="shared" si="12"/>
        <v>040013</v>
      </c>
      <c r="B69" s="7" t="s">
        <v>11</v>
      </c>
      <c r="C69" s="7" t="s">
        <v>21</v>
      </c>
      <c r="D69" s="7" t="str">
        <f>"512420126"</f>
        <v>512420126</v>
      </c>
      <c r="E69" s="7">
        <v>88</v>
      </c>
      <c r="F69" s="7">
        <v>72.5</v>
      </c>
      <c r="G69" s="7"/>
      <c r="H69" s="7">
        <v>81.8</v>
      </c>
    </row>
    <row r="70" s="2" customFormat="1" ht="20" customHeight="1" spans="1:8">
      <c r="A70" s="7" t="str">
        <f t="shared" si="12"/>
        <v>040013</v>
      </c>
      <c r="B70" s="7" t="s">
        <v>11</v>
      </c>
      <c r="C70" s="7" t="s">
        <v>21</v>
      </c>
      <c r="D70" s="7" t="str">
        <f>"512420113"</f>
        <v>512420113</v>
      </c>
      <c r="E70" s="7">
        <v>83</v>
      </c>
      <c r="F70" s="7">
        <v>72</v>
      </c>
      <c r="G70" s="7"/>
      <c r="H70" s="7">
        <v>78.6</v>
      </c>
    </row>
    <row r="71" s="2" customFormat="1" ht="20" customHeight="1" spans="1:8">
      <c r="A71" s="7" t="str">
        <f t="shared" si="12"/>
        <v>040013</v>
      </c>
      <c r="B71" s="7" t="s">
        <v>11</v>
      </c>
      <c r="C71" s="7" t="s">
        <v>21</v>
      </c>
      <c r="D71" s="7" t="str">
        <f>"512420122"</f>
        <v>512420122</v>
      </c>
      <c r="E71" s="7">
        <v>70.5</v>
      </c>
      <c r="F71" s="7">
        <v>65</v>
      </c>
      <c r="G71" s="7"/>
      <c r="H71" s="7">
        <v>68.3</v>
      </c>
    </row>
    <row r="72" s="2" customFormat="1" ht="20" customHeight="1" spans="1:8">
      <c r="A72" s="7" t="str">
        <f t="shared" si="12"/>
        <v>040013</v>
      </c>
      <c r="B72" s="7" t="s">
        <v>11</v>
      </c>
      <c r="C72" s="7" t="s">
        <v>21</v>
      </c>
      <c r="D72" s="7" t="str">
        <f>"512420123"</f>
        <v>512420123</v>
      </c>
      <c r="E72" s="7">
        <v>60.5</v>
      </c>
      <c r="F72" s="7">
        <v>66</v>
      </c>
      <c r="G72" s="7"/>
      <c r="H72" s="7">
        <v>62.7</v>
      </c>
    </row>
    <row r="73" s="2" customFormat="1" ht="20" customHeight="1" spans="1:8">
      <c r="A73" s="7" t="str">
        <f t="shared" ref="A73:A78" si="13">"040014"</f>
        <v>040014</v>
      </c>
      <c r="B73" s="7" t="s">
        <v>15</v>
      </c>
      <c r="C73" s="7" t="s">
        <v>21</v>
      </c>
      <c r="D73" s="7" t="str">
        <f>"512630518"</f>
        <v>512630518</v>
      </c>
      <c r="E73" s="7">
        <v>93.5</v>
      </c>
      <c r="F73" s="7">
        <v>80.5</v>
      </c>
      <c r="G73" s="7"/>
      <c r="H73" s="7">
        <v>88.3</v>
      </c>
    </row>
    <row r="74" s="2" customFormat="1" ht="20" customHeight="1" spans="1:8">
      <c r="A74" s="7" t="str">
        <f t="shared" si="13"/>
        <v>040014</v>
      </c>
      <c r="B74" s="7" t="s">
        <v>15</v>
      </c>
      <c r="C74" s="7" t="s">
        <v>21</v>
      </c>
      <c r="D74" s="7" t="str">
        <f>"512630527"</f>
        <v>512630527</v>
      </c>
      <c r="E74" s="7">
        <v>92</v>
      </c>
      <c r="F74" s="7">
        <v>72.5</v>
      </c>
      <c r="G74" s="7"/>
      <c r="H74" s="7">
        <v>84.2</v>
      </c>
    </row>
    <row r="75" s="2" customFormat="1" ht="20" customHeight="1" spans="1:8">
      <c r="A75" s="7" t="str">
        <f t="shared" si="13"/>
        <v>040014</v>
      </c>
      <c r="B75" s="7" t="s">
        <v>15</v>
      </c>
      <c r="C75" s="7" t="s">
        <v>21</v>
      </c>
      <c r="D75" s="7" t="str">
        <f>"512630605"</f>
        <v>512630605</v>
      </c>
      <c r="E75" s="7">
        <v>92</v>
      </c>
      <c r="F75" s="7">
        <v>71.5</v>
      </c>
      <c r="G75" s="7"/>
      <c r="H75" s="7">
        <v>83.8</v>
      </c>
    </row>
    <row r="76" s="2" customFormat="1" ht="20" customHeight="1" spans="1:8">
      <c r="A76" s="7" t="str">
        <f t="shared" si="13"/>
        <v>040014</v>
      </c>
      <c r="B76" s="7" t="s">
        <v>15</v>
      </c>
      <c r="C76" s="7" t="s">
        <v>21</v>
      </c>
      <c r="D76" s="7" t="str">
        <f>"512630523"</f>
        <v>512630523</v>
      </c>
      <c r="E76" s="7">
        <v>97</v>
      </c>
      <c r="F76" s="7">
        <v>63</v>
      </c>
      <c r="G76" s="7"/>
      <c r="H76" s="7">
        <v>83.4</v>
      </c>
    </row>
    <row r="77" s="2" customFormat="1" ht="20" customHeight="1" spans="1:8">
      <c r="A77" s="7" t="str">
        <f t="shared" si="13"/>
        <v>040014</v>
      </c>
      <c r="B77" s="7" t="s">
        <v>15</v>
      </c>
      <c r="C77" s="7" t="s">
        <v>21</v>
      </c>
      <c r="D77" s="7" t="str">
        <f>"512630603"</f>
        <v>512630603</v>
      </c>
      <c r="E77" s="7">
        <v>84.5</v>
      </c>
      <c r="F77" s="7">
        <v>78</v>
      </c>
      <c r="G77" s="7"/>
      <c r="H77" s="7">
        <v>81.9</v>
      </c>
    </row>
    <row r="78" s="2" customFormat="1" ht="20" customHeight="1" spans="1:8">
      <c r="A78" s="7" t="str">
        <f t="shared" si="13"/>
        <v>040014</v>
      </c>
      <c r="B78" s="7" t="s">
        <v>15</v>
      </c>
      <c r="C78" s="7" t="s">
        <v>21</v>
      </c>
      <c r="D78" s="7" t="str">
        <f>"512630520"</f>
        <v>512630520</v>
      </c>
      <c r="E78" s="7">
        <v>88</v>
      </c>
      <c r="F78" s="7">
        <v>70.5</v>
      </c>
      <c r="G78" s="7"/>
      <c r="H78" s="7">
        <v>81</v>
      </c>
    </row>
    <row r="79" s="2" customFormat="1" ht="20" customHeight="1" spans="1:8">
      <c r="A79" s="7" t="str">
        <f t="shared" ref="A79:A81" si="14">"040015"</f>
        <v>040015</v>
      </c>
      <c r="B79" s="7" t="s">
        <v>12</v>
      </c>
      <c r="C79" s="7" t="s">
        <v>21</v>
      </c>
      <c r="D79" s="7" t="str">
        <f>"512421223"</f>
        <v>512421223</v>
      </c>
      <c r="E79" s="7">
        <v>92.5</v>
      </c>
      <c r="F79" s="7">
        <v>83.5</v>
      </c>
      <c r="G79" s="7"/>
      <c r="H79" s="7">
        <v>88.9</v>
      </c>
    </row>
    <row r="80" s="2" customFormat="1" ht="20" customHeight="1" spans="1:8">
      <c r="A80" s="7" t="str">
        <f t="shared" si="14"/>
        <v>040015</v>
      </c>
      <c r="B80" s="7" t="s">
        <v>12</v>
      </c>
      <c r="C80" s="7" t="s">
        <v>21</v>
      </c>
      <c r="D80" s="7" t="str">
        <f>"512421227"</f>
        <v>512421227</v>
      </c>
      <c r="E80" s="7">
        <v>91.5</v>
      </c>
      <c r="F80" s="7">
        <v>81</v>
      </c>
      <c r="G80" s="7"/>
      <c r="H80" s="7">
        <v>87.3</v>
      </c>
    </row>
    <row r="81" s="2" customFormat="1" ht="20" customHeight="1" spans="1:8">
      <c r="A81" s="7" t="str">
        <f t="shared" si="14"/>
        <v>040015</v>
      </c>
      <c r="B81" s="7" t="s">
        <v>12</v>
      </c>
      <c r="C81" s="7" t="s">
        <v>21</v>
      </c>
      <c r="D81" s="7" t="str">
        <f>"512421225"</f>
        <v>512421225</v>
      </c>
      <c r="E81" s="7">
        <v>90.5</v>
      </c>
      <c r="F81" s="7">
        <v>79</v>
      </c>
      <c r="G81" s="7"/>
      <c r="H81" s="7">
        <v>85.9</v>
      </c>
    </row>
    <row r="82" s="2" customFormat="1" ht="20" customHeight="1" spans="1:8">
      <c r="A82" s="7" t="str">
        <f>"040016"</f>
        <v>040016</v>
      </c>
      <c r="B82" s="7" t="s">
        <v>23</v>
      </c>
      <c r="C82" s="7" t="s">
        <v>21</v>
      </c>
      <c r="D82" s="7" t="str">
        <f>"512420128"</f>
        <v>512420128</v>
      </c>
      <c r="E82" s="7">
        <v>79</v>
      </c>
      <c r="F82" s="7">
        <v>85</v>
      </c>
      <c r="G82" s="7"/>
      <c r="H82" s="7">
        <v>81.4</v>
      </c>
    </row>
    <row r="83" s="2" customFormat="1" ht="20" customHeight="1" spans="1:8">
      <c r="A83" s="7" t="str">
        <f>"040016"</f>
        <v>040016</v>
      </c>
      <c r="B83" s="7" t="s">
        <v>23</v>
      </c>
      <c r="C83" s="7" t="s">
        <v>21</v>
      </c>
      <c r="D83" s="7" t="str">
        <f>"512420129"</f>
        <v>512420129</v>
      </c>
      <c r="E83" s="7">
        <v>62.5</v>
      </c>
      <c r="F83" s="7">
        <v>66.5</v>
      </c>
      <c r="G83" s="7"/>
      <c r="H83" s="7">
        <v>64.1</v>
      </c>
    </row>
    <row r="84" s="2" customFormat="1" ht="20" customHeight="1" spans="1:8">
      <c r="A84" s="7" t="str">
        <f t="shared" ref="A84:A86" si="15">"040017"</f>
        <v>040017</v>
      </c>
      <c r="B84" s="7" t="s">
        <v>9</v>
      </c>
      <c r="C84" s="7" t="s">
        <v>24</v>
      </c>
      <c r="D84" s="7" t="str">
        <f>"512417904"</f>
        <v>512417904</v>
      </c>
      <c r="E84" s="7">
        <v>83</v>
      </c>
      <c r="F84" s="7">
        <v>86</v>
      </c>
      <c r="G84" s="7"/>
      <c r="H84" s="7">
        <v>84.2</v>
      </c>
    </row>
    <row r="85" s="2" customFormat="1" ht="20" customHeight="1" spans="1:8">
      <c r="A85" s="7" t="str">
        <f t="shared" si="15"/>
        <v>040017</v>
      </c>
      <c r="B85" s="7" t="s">
        <v>9</v>
      </c>
      <c r="C85" s="7" t="s">
        <v>24</v>
      </c>
      <c r="D85" s="7" t="str">
        <f>"512417827"</f>
        <v>512417827</v>
      </c>
      <c r="E85" s="7">
        <v>84.5</v>
      </c>
      <c r="F85" s="7">
        <v>82</v>
      </c>
      <c r="G85" s="7"/>
      <c r="H85" s="7">
        <v>83.5</v>
      </c>
    </row>
    <row r="86" s="2" customFormat="1" ht="20" customHeight="1" spans="1:8">
      <c r="A86" s="7" t="str">
        <f t="shared" si="15"/>
        <v>040017</v>
      </c>
      <c r="B86" s="7" t="s">
        <v>9</v>
      </c>
      <c r="C86" s="7" t="s">
        <v>24</v>
      </c>
      <c r="D86" s="7" t="str">
        <f>"512417825"</f>
        <v>512417825</v>
      </c>
      <c r="E86" s="7">
        <v>85</v>
      </c>
      <c r="F86" s="7">
        <v>76.5</v>
      </c>
      <c r="G86" s="7"/>
      <c r="H86" s="7">
        <v>81.6</v>
      </c>
    </row>
    <row r="87" s="2" customFormat="1" ht="20" customHeight="1" spans="1:8">
      <c r="A87" s="7" t="str">
        <f t="shared" ref="A87:A89" si="16">"040018"</f>
        <v>040018</v>
      </c>
      <c r="B87" s="7" t="s">
        <v>22</v>
      </c>
      <c r="C87" s="7" t="s">
        <v>24</v>
      </c>
      <c r="D87" s="7" t="str">
        <f>"512523412"</f>
        <v>512523412</v>
      </c>
      <c r="E87" s="7">
        <v>85.5</v>
      </c>
      <c r="F87" s="7">
        <v>76</v>
      </c>
      <c r="G87" s="7"/>
      <c r="H87" s="7">
        <v>81.7</v>
      </c>
    </row>
    <row r="88" s="2" customFormat="1" ht="20" customHeight="1" spans="1:8">
      <c r="A88" s="7" t="str">
        <f t="shared" si="16"/>
        <v>040018</v>
      </c>
      <c r="B88" s="7" t="s">
        <v>22</v>
      </c>
      <c r="C88" s="7" t="s">
        <v>24</v>
      </c>
      <c r="D88" s="7" t="str">
        <f>"512523418"</f>
        <v>512523418</v>
      </c>
      <c r="E88" s="7">
        <v>84</v>
      </c>
      <c r="F88" s="7">
        <v>74.5</v>
      </c>
      <c r="G88" s="7"/>
      <c r="H88" s="7">
        <v>80.2</v>
      </c>
    </row>
    <row r="89" s="2" customFormat="1" ht="20" customHeight="1" spans="1:8">
      <c r="A89" s="7" t="str">
        <f t="shared" si="16"/>
        <v>040018</v>
      </c>
      <c r="B89" s="7" t="s">
        <v>22</v>
      </c>
      <c r="C89" s="7" t="s">
        <v>24</v>
      </c>
      <c r="D89" s="7" t="str">
        <f>"512523417"</f>
        <v>512523417</v>
      </c>
      <c r="E89" s="7">
        <v>81</v>
      </c>
      <c r="F89" s="7">
        <v>75.5</v>
      </c>
      <c r="G89" s="7"/>
      <c r="H89" s="7">
        <v>78.8</v>
      </c>
    </row>
    <row r="90" s="2" customFormat="1" ht="20" customHeight="1" spans="1:8">
      <c r="A90" s="7" t="str">
        <f t="shared" ref="A90:A92" si="17">"040019"</f>
        <v>040019</v>
      </c>
      <c r="B90" s="7" t="s">
        <v>25</v>
      </c>
      <c r="C90" s="7" t="s">
        <v>24</v>
      </c>
      <c r="D90" s="7" t="str">
        <f>"512627303"</f>
        <v>512627303</v>
      </c>
      <c r="E90" s="7">
        <v>109.5</v>
      </c>
      <c r="F90" s="7">
        <v>73.5</v>
      </c>
      <c r="G90" s="7"/>
      <c r="H90" s="7">
        <v>95.1</v>
      </c>
    </row>
    <row r="91" s="2" customFormat="1" ht="20" customHeight="1" spans="1:8">
      <c r="A91" s="7" t="str">
        <f t="shared" si="17"/>
        <v>040019</v>
      </c>
      <c r="B91" s="7" t="s">
        <v>25</v>
      </c>
      <c r="C91" s="7" t="s">
        <v>24</v>
      </c>
      <c r="D91" s="7" t="str">
        <f>"512627227"</f>
        <v>512627227</v>
      </c>
      <c r="E91" s="7">
        <v>100</v>
      </c>
      <c r="F91" s="7">
        <v>84</v>
      </c>
      <c r="G91" s="7"/>
      <c r="H91" s="7">
        <v>93.6</v>
      </c>
    </row>
    <row r="92" s="2" customFormat="1" ht="20" customHeight="1" spans="1:8">
      <c r="A92" s="7" t="str">
        <f t="shared" si="17"/>
        <v>040019</v>
      </c>
      <c r="B92" s="7" t="s">
        <v>25</v>
      </c>
      <c r="C92" s="7" t="s">
        <v>24</v>
      </c>
      <c r="D92" s="7" t="str">
        <f>"512627218"</f>
        <v>512627218</v>
      </c>
      <c r="E92" s="7">
        <v>98.5</v>
      </c>
      <c r="F92" s="7">
        <v>84.5</v>
      </c>
      <c r="G92" s="7"/>
      <c r="H92" s="7">
        <v>92.9</v>
      </c>
    </row>
    <row r="93" s="2" customFormat="1" ht="20" customHeight="1" spans="1:8">
      <c r="A93" s="7" t="str">
        <f t="shared" ref="A93:A95" si="18">"040020"</f>
        <v>040020</v>
      </c>
      <c r="B93" s="7" t="s">
        <v>12</v>
      </c>
      <c r="C93" s="7" t="s">
        <v>24</v>
      </c>
      <c r="D93" s="7" t="str">
        <f>"512421303"</f>
        <v>512421303</v>
      </c>
      <c r="E93" s="7">
        <v>96</v>
      </c>
      <c r="F93" s="7">
        <v>90</v>
      </c>
      <c r="G93" s="7"/>
      <c r="H93" s="7">
        <v>93.6</v>
      </c>
    </row>
    <row r="94" s="2" customFormat="1" ht="20" customHeight="1" spans="1:8">
      <c r="A94" s="7" t="str">
        <f t="shared" si="18"/>
        <v>040020</v>
      </c>
      <c r="B94" s="7" t="s">
        <v>12</v>
      </c>
      <c r="C94" s="7" t="s">
        <v>24</v>
      </c>
      <c r="D94" s="7" t="str">
        <f>"512421302"</f>
        <v>512421302</v>
      </c>
      <c r="E94" s="7">
        <v>93.5</v>
      </c>
      <c r="F94" s="7">
        <v>76.5</v>
      </c>
      <c r="G94" s="7"/>
      <c r="H94" s="7">
        <v>86.7</v>
      </c>
    </row>
    <row r="95" s="2" customFormat="1" ht="20" customHeight="1" spans="1:8">
      <c r="A95" s="7" t="str">
        <f t="shared" si="18"/>
        <v>040020</v>
      </c>
      <c r="B95" s="7" t="s">
        <v>12</v>
      </c>
      <c r="C95" s="7" t="s">
        <v>24</v>
      </c>
      <c r="D95" s="7" t="str">
        <f>"512421301"</f>
        <v>512421301</v>
      </c>
      <c r="E95" s="7">
        <v>88</v>
      </c>
      <c r="F95" s="7">
        <v>76.5</v>
      </c>
      <c r="G95" s="7"/>
      <c r="H95" s="7">
        <v>83.4</v>
      </c>
    </row>
    <row r="96" s="2" customFormat="1" ht="20" customHeight="1" spans="1:8">
      <c r="A96" s="7" t="str">
        <f t="shared" ref="A96:A98" si="19">"040021"</f>
        <v>040021</v>
      </c>
      <c r="B96" s="7" t="s">
        <v>13</v>
      </c>
      <c r="C96" s="7" t="s">
        <v>24</v>
      </c>
      <c r="D96" s="7" t="str">
        <f>"512732509"</f>
        <v>512732509</v>
      </c>
      <c r="E96" s="7">
        <v>97</v>
      </c>
      <c r="F96" s="7">
        <v>73</v>
      </c>
      <c r="G96" s="7"/>
      <c r="H96" s="7">
        <v>87.4</v>
      </c>
    </row>
    <row r="97" s="2" customFormat="1" ht="20" customHeight="1" spans="1:8">
      <c r="A97" s="7" t="str">
        <f t="shared" si="19"/>
        <v>040021</v>
      </c>
      <c r="B97" s="7" t="s">
        <v>13</v>
      </c>
      <c r="C97" s="7" t="s">
        <v>24</v>
      </c>
      <c r="D97" s="7" t="str">
        <f>"512732517"</f>
        <v>512732517</v>
      </c>
      <c r="E97" s="7">
        <v>88.5</v>
      </c>
      <c r="F97" s="7">
        <v>69.5</v>
      </c>
      <c r="G97" s="7"/>
      <c r="H97" s="7">
        <v>80.9</v>
      </c>
    </row>
    <row r="98" s="2" customFormat="1" ht="20" customHeight="1" spans="1:8">
      <c r="A98" s="7" t="str">
        <f t="shared" si="19"/>
        <v>040021</v>
      </c>
      <c r="B98" s="7" t="s">
        <v>13</v>
      </c>
      <c r="C98" s="7" t="s">
        <v>24</v>
      </c>
      <c r="D98" s="7" t="str">
        <f>"512732513"</f>
        <v>512732513</v>
      </c>
      <c r="E98" s="7">
        <v>86.5</v>
      </c>
      <c r="F98" s="7">
        <v>68</v>
      </c>
      <c r="G98" s="7"/>
      <c r="H98" s="7">
        <v>79.1</v>
      </c>
    </row>
    <row r="99" s="2" customFormat="1" ht="20" customHeight="1" spans="1:8">
      <c r="A99" s="7" t="str">
        <f t="shared" ref="A99:A101" si="20">"040022"</f>
        <v>040022</v>
      </c>
      <c r="B99" s="7" t="s">
        <v>26</v>
      </c>
      <c r="C99" s="7" t="s">
        <v>24</v>
      </c>
      <c r="D99" s="7" t="str">
        <f>"512732903"</f>
        <v>512732903</v>
      </c>
      <c r="E99" s="7">
        <v>94.5</v>
      </c>
      <c r="F99" s="7">
        <v>81.5</v>
      </c>
      <c r="G99" s="7"/>
      <c r="H99" s="7">
        <v>89.3</v>
      </c>
    </row>
    <row r="100" s="2" customFormat="1" ht="20" customHeight="1" spans="1:8">
      <c r="A100" s="7" t="str">
        <f t="shared" si="20"/>
        <v>040022</v>
      </c>
      <c r="B100" s="7" t="s">
        <v>26</v>
      </c>
      <c r="C100" s="7" t="s">
        <v>24</v>
      </c>
      <c r="D100" s="7" t="str">
        <f>"512732823"</f>
        <v>512732823</v>
      </c>
      <c r="E100" s="7">
        <v>101</v>
      </c>
      <c r="F100" s="7">
        <v>64</v>
      </c>
      <c r="G100" s="7"/>
      <c r="H100" s="7">
        <v>86.2</v>
      </c>
    </row>
    <row r="101" s="2" customFormat="1" ht="20" customHeight="1" spans="1:8">
      <c r="A101" s="7" t="str">
        <f t="shared" si="20"/>
        <v>040022</v>
      </c>
      <c r="B101" s="7" t="s">
        <v>26</v>
      </c>
      <c r="C101" s="7" t="s">
        <v>24</v>
      </c>
      <c r="D101" s="7" t="str">
        <f>"512732826"</f>
        <v>512732826</v>
      </c>
      <c r="E101" s="7">
        <v>98</v>
      </c>
      <c r="F101" s="7">
        <v>63</v>
      </c>
      <c r="G101" s="7"/>
      <c r="H101" s="7">
        <v>84</v>
      </c>
    </row>
    <row r="102" s="2" customFormat="1" ht="20" customHeight="1" spans="1:8">
      <c r="A102" s="7" t="str">
        <f t="shared" ref="A102:A107" si="21">"040023"</f>
        <v>040023</v>
      </c>
      <c r="B102" s="7" t="s">
        <v>27</v>
      </c>
      <c r="C102" s="7" t="s">
        <v>28</v>
      </c>
      <c r="D102" s="7" t="str">
        <f>"512417909"</f>
        <v>512417909</v>
      </c>
      <c r="E102" s="7">
        <v>91</v>
      </c>
      <c r="F102" s="7">
        <v>82</v>
      </c>
      <c r="G102" s="7"/>
      <c r="H102" s="7">
        <v>87.4</v>
      </c>
    </row>
    <row r="103" s="2" customFormat="1" ht="20" customHeight="1" spans="1:8">
      <c r="A103" s="7" t="str">
        <f t="shared" si="21"/>
        <v>040023</v>
      </c>
      <c r="B103" s="7" t="s">
        <v>27</v>
      </c>
      <c r="C103" s="7" t="s">
        <v>28</v>
      </c>
      <c r="D103" s="7" t="str">
        <f>"512417908"</f>
        <v>512417908</v>
      </c>
      <c r="E103" s="7">
        <v>80</v>
      </c>
      <c r="F103" s="7">
        <v>92.5</v>
      </c>
      <c r="G103" s="7"/>
      <c r="H103" s="7">
        <v>85</v>
      </c>
    </row>
    <row r="104" s="2" customFormat="1" ht="20" customHeight="1" spans="1:8">
      <c r="A104" s="7" t="str">
        <f t="shared" si="21"/>
        <v>040023</v>
      </c>
      <c r="B104" s="7" t="s">
        <v>27</v>
      </c>
      <c r="C104" s="7" t="s">
        <v>28</v>
      </c>
      <c r="D104" s="7" t="str">
        <f>"512418020"</f>
        <v>512418020</v>
      </c>
      <c r="E104" s="7">
        <v>81</v>
      </c>
      <c r="F104" s="7">
        <v>89</v>
      </c>
      <c r="G104" s="7"/>
      <c r="H104" s="7">
        <v>84.2</v>
      </c>
    </row>
    <row r="105" s="2" customFormat="1" ht="20" customHeight="1" spans="1:8">
      <c r="A105" s="7" t="str">
        <f t="shared" si="21"/>
        <v>040023</v>
      </c>
      <c r="B105" s="7" t="s">
        <v>27</v>
      </c>
      <c r="C105" s="7" t="s">
        <v>28</v>
      </c>
      <c r="D105" s="7" t="str">
        <f>"512418017"</f>
        <v>512418017</v>
      </c>
      <c r="E105" s="7">
        <v>77.5</v>
      </c>
      <c r="F105" s="7">
        <v>87</v>
      </c>
      <c r="G105" s="7"/>
      <c r="H105" s="7">
        <v>81.3</v>
      </c>
    </row>
    <row r="106" s="2" customFormat="1" ht="20" customHeight="1" spans="1:8">
      <c r="A106" s="7" t="str">
        <f t="shared" si="21"/>
        <v>040023</v>
      </c>
      <c r="B106" s="7" t="s">
        <v>27</v>
      </c>
      <c r="C106" s="7" t="s">
        <v>28</v>
      </c>
      <c r="D106" s="7" t="str">
        <f>"512418009"</f>
        <v>512418009</v>
      </c>
      <c r="E106" s="7">
        <v>82.5</v>
      </c>
      <c r="F106" s="7">
        <v>75.5</v>
      </c>
      <c r="G106" s="7"/>
      <c r="H106" s="7">
        <v>79.7</v>
      </c>
    </row>
    <row r="107" s="2" customFormat="1" ht="20" customHeight="1" spans="1:8">
      <c r="A107" s="7" t="str">
        <f t="shared" si="21"/>
        <v>040023</v>
      </c>
      <c r="B107" s="7" t="s">
        <v>27</v>
      </c>
      <c r="C107" s="7" t="s">
        <v>28</v>
      </c>
      <c r="D107" s="7" t="str">
        <f>"512417923"</f>
        <v>512417923</v>
      </c>
      <c r="E107" s="7">
        <v>76</v>
      </c>
      <c r="F107" s="7">
        <v>85</v>
      </c>
      <c r="G107" s="7"/>
      <c r="H107" s="7">
        <v>79.6</v>
      </c>
    </row>
    <row r="108" s="2" customFormat="1" ht="20" customHeight="1" spans="1:8">
      <c r="A108" s="7" t="str">
        <f t="shared" ref="A108:A110" si="22">"040024"</f>
        <v>040024</v>
      </c>
      <c r="B108" s="7" t="s">
        <v>27</v>
      </c>
      <c r="C108" s="7" t="s">
        <v>29</v>
      </c>
      <c r="D108" s="7" t="str">
        <f>"512418024"</f>
        <v>512418024</v>
      </c>
      <c r="E108" s="7">
        <v>85</v>
      </c>
      <c r="F108" s="7">
        <v>87</v>
      </c>
      <c r="G108" s="7"/>
      <c r="H108" s="7">
        <v>85.8</v>
      </c>
    </row>
    <row r="109" s="2" customFormat="1" ht="20" customHeight="1" spans="1:8">
      <c r="A109" s="7" t="str">
        <f t="shared" si="22"/>
        <v>040024</v>
      </c>
      <c r="B109" s="7" t="s">
        <v>27</v>
      </c>
      <c r="C109" s="7" t="s">
        <v>29</v>
      </c>
      <c r="D109" s="7" t="str">
        <f>"512418105"</f>
        <v>512418105</v>
      </c>
      <c r="E109" s="7">
        <v>80</v>
      </c>
      <c r="F109" s="7">
        <v>86.5</v>
      </c>
      <c r="G109" s="7"/>
      <c r="H109" s="7">
        <v>82.6</v>
      </c>
    </row>
    <row r="110" s="2" customFormat="1" ht="20" customHeight="1" spans="1:8">
      <c r="A110" s="7" t="str">
        <f t="shared" si="22"/>
        <v>040024</v>
      </c>
      <c r="B110" s="7" t="s">
        <v>27</v>
      </c>
      <c r="C110" s="7" t="s">
        <v>29</v>
      </c>
      <c r="D110" s="7" t="str">
        <f>"512418028"</f>
        <v>512418028</v>
      </c>
      <c r="E110" s="7">
        <v>77.5</v>
      </c>
      <c r="F110" s="7">
        <v>89.5</v>
      </c>
      <c r="G110" s="7"/>
      <c r="H110" s="7">
        <v>82.3</v>
      </c>
    </row>
    <row r="111" s="2" customFormat="1" ht="20" customHeight="1" spans="1:8">
      <c r="A111" s="7" t="str">
        <f t="shared" ref="A111:A113" si="23">"040025"</f>
        <v>040025</v>
      </c>
      <c r="B111" s="7" t="s">
        <v>20</v>
      </c>
      <c r="C111" s="7" t="s">
        <v>29</v>
      </c>
      <c r="D111" s="7" t="str">
        <f>"512523509"</f>
        <v>512523509</v>
      </c>
      <c r="E111" s="7">
        <v>86.5</v>
      </c>
      <c r="F111" s="7">
        <v>87.5</v>
      </c>
      <c r="G111" s="7"/>
      <c r="H111" s="7">
        <v>86.9</v>
      </c>
    </row>
    <row r="112" s="2" customFormat="1" ht="20" customHeight="1" spans="1:8">
      <c r="A112" s="7" t="str">
        <f t="shared" si="23"/>
        <v>040025</v>
      </c>
      <c r="B112" s="7" t="s">
        <v>20</v>
      </c>
      <c r="C112" s="7" t="s">
        <v>29</v>
      </c>
      <c r="D112" s="7" t="str">
        <f>"512523506"</f>
        <v>512523506</v>
      </c>
      <c r="E112" s="7">
        <v>79.5</v>
      </c>
      <c r="F112" s="7">
        <v>76.5</v>
      </c>
      <c r="G112" s="7"/>
      <c r="H112" s="7">
        <v>78.3</v>
      </c>
    </row>
    <row r="113" s="2" customFormat="1" ht="20" customHeight="1" spans="1:8">
      <c r="A113" s="7" t="str">
        <f t="shared" si="23"/>
        <v>040025</v>
      </c>
      <c r="B113" s="7" t="s">
        <v>20</v>
      </c>
      <c r="C113" s="7" t="s">
        <v>29</v>
      </c>
      <c r="D113" s="7" t="str">
        <f>"512523503"</f>
        <v>512523503</v>
      </c>
      <c r="E113" s="7">
        <v>76.5</v>
      </c>
      <c r="F113" s="7">
        <v>72.5</v>
      </c>
      <c r="G113" s="7"/>
      <c r="H113" s="7">
        <v>74.9</v>
      </c>
    </row>
    <row r="114" s="2" customFormat="1" ht="20" customHeight="1" spans="1:8">
      <c r="A114" s="7" t="str">
        <f t="shared" ref="A114:A117" si="24">"040026"</f>
        <v>040026</v>
      </c>
      <c r="B114" s="7" t="s">
        <v>30</v>
      </c>
      <c r="C114" s="7" t="s">
        <v>29</v>
      </c>
      <c r="D114" s="7" t="str">
        <f>"512627411"</f>
        <v>512627411</v>
      </c>
      <c r="E114" s="7">
        <v>107</v>
      </c>
      <c r="F114" s="7">
        <v>92</v>
      </c>
      <c r="G114" s="7"/>
      <c r="H114" s="7">
        <v>101</v>
      </c>
    </row>
    <row r="115" s="2" customFormat="1" ht="20" customHeight="1" spans="1:8">
      <c r="A115" s="7" t="str">
        <f t="shared" si="24"/>
        <v>040026</v>
      </c>
      <c r="B115" s="7" t="s">
        <v>30</v>
      </c>
      <c r="C115" s="7" t="s">
        <v>29</v>
      </c>
      <c r="D115" s="7" t="str">
        <f>"512627327"</f>
        <v>512627327</v>
      </c>
      <c r="E115" s="7">
        <v>98</v>
      </c>
      <c r="F115" s="7">
        <v>84</v>
      </c>
      <c r="G115" s="7">
        <v>2</v>
      </c>
      <c r="H115" s="7">
        <v>94.4</v>
      </c>
    </row>
    <row r="116" s="2" customFormat="1" ht="20" customHeight="1" spans="1:8">
      <c r="A116" s="7" t="str">
        <f t="shared" si="24"/>
        <v>040026</v>
      </c>
      <c r="B116" s="7" t="s">
        <v>30</v>
      </c>
      <c r="C116" s="7" t="s">
        <v>29</v>
      </c>
      <c r="D116" s="7" t="str">
        <f>"512627403"</f>
        <v>512627403</v>
      </c>
      <c r="E116" s="7">
        <v>97.5</v>
      </c>
      <c r="F116" s="7">
        <v>89</v>
      </c>
      <c r="G116" s="7"/>
      <c r="H116" s="7">
        <v>94.1</v>
      </c>
    </row>
    <row r="117" s="2" customFormat="1" ht="20" customHeight="1" spans="1:8">
      <c r="A117" s="7" t="str">
        <f t="shared" si="24"/>
        <v>040026</v>
      </c>
      <c r="B117" s="7" t="s">
        <v>30</v>
      </c>
      <c r="C117" s="7" t="s">
        <v>29</v>
      </c>
      <c r="D117" s="7" t="str">
        <f>"512627316"</f>
        <v>512627316</v>
      </c>
      <c r="E117" s="7">
        <v>98.5</v>
      </c>
      <c r="F117" s="7">
        <v>87.5</v>
      </c>
      <c r="G117" s="7"/>
      <c r="H117" s="7">
        <v>94.1</v>
      </c>
    </row>
    <row r="118" s="2" customFormat="1" ht="20" customHeight="1" spans="1:8">
      <c r="A118" s="7" t="str">
        <f t="shared" ref="A118:A120" si="25">"040027"</f>
        <v>040027</v>
      </c>
      <c r="B118" s="7" t="s">
        <v>18</v>
      </c>
      <c r="C118" s="7" t="s">
        <v>29</v>
      </c>
      <c r="D118" s="7" t="str">
        <f>"512421310"</f>
        <v>512421310</v>
      </c>
      <c r="E118" s="7">
        <v>98</v>
      </c>
      <c r="F118" s="7">
        <v>79.5</v>
      </c>
      <c r="G118" s="7"/>
      <c r="H118" s="7">
        <v>90.6</v>
      </c>
    </row>
    <row r="119" s="2" customFormat="1" ht="20" customHeight="1" spans="1:8">
      <c r="A119" s="7" t="str">
        <f t="shared" si="25"/>
        <v>040027</v>
      </c>
      <c r="B119" s="7" t="s">
        <v>18</v>
      </c>
      <c r="C119" s="7" t="s">
        <v>29</v>
      </c>
      <c r="D119" s="7" t="str">
        <f>"512421304"</f>
        <v>512421304</v>
      </c>
      <c r="E119" s="7">
        <v>92</v>
      </c>
      <c r="F119" s="7">
        <v>73</v>
      </c>
      <c r="G119" s="7"/>
      <c r="H119" s="7">
        <v>84.4</v>
      </c>
    </row>
    <row r="120" s="2" customFormat="1" ht="20" customHeight="1" spans="1:8">
      <c r="A120" s="7" t="str">
        <f t="shared" si="25"/>
        <v>040027</v>
      </c>
      <c r="B120" s="7" t="s">
        <v>18</v>
      </c>
      <c r="C120" s="7" t="s">
        <v>29</v>
      </c>
      <c r="D120" s="7" t="str">
        <f>"512421307"</f>
        <v>512421307</v>
      </c>
      <c r="E120" s="7">
        <v>84.5</v>
      </c>
      <c r="F120" s="7">
        <v>72.5</v>
      </c>
      <c r="G120" s="7"/>
      <c r="H120" s="7">
        <v>79.7</v>
      </c>
    </row>
    <row r="121" s="2" customFormat="1" ht="20" customHeight="1" spans="1:8">
      <c r="A121" s="7" t="str">
        <f t="shared" ref="A121:A123" si="26">"040028"</f>
        <v>040028</v>
      </c>
      <c r="B121" s="7" t="s">
        <v>23</v>
      </c>
      <c r="C121" s="7" t="s">
        <v>31</v>
      </c>
      <c r="D121" s="7" t="str">
        <f>"512420204"</f>
        <v>512420204</v>
      </c>
      <c r="E121" s="7">
        <v>73</v>
      </c>
      <c r="F121" s="7">
        <v>64</v>
      </c>
      <c r="G121" s="7"/>
      <c r="H121" s="7">
        <v>69.4</v>
      </c>
    </row>
    <row r="122" s="2" customFormat="1" ht="20" customHeight="1" spans="1:8">
      <c r="A122" s="7" t="str">
        <f t="shared" si="26"/>
        <v>040028</v>
      </c>
      <c r="B122" s="7" t="s">
        <v>23</v>
      </c>
      <c r="C122" s="7" t="s">
        <v>31</v>
      </c>
      <c r="D122" s="7" t="str">
        <f>"512420202"</f>
        <v>512420202</v>
      </c>
      <c r="E122" s="7">
        <v>70.5</v>
      </c>
      <c r="F122" s="7">
        <v>67.5</v>
      </c>
      <c r="G122" s="7"/>
      <c r="H122" s="7">
        <v>69.3</v>
      </c>
    </row>
    <row r="123" s="2" customFormat="1" ht="20" customHeight="1" spans="1:8">
      <c r="A123" s="7" t="str">
        <f t="shared" si="26"/>
        <v>040028</v>
      </c>
      <c r="B123" s="7" t="s">
        <v>23</v>
      </c>
      <c r="C123" s="7" t="s">
        <v>31</v>
      </c>
      <c r="D123" s="7" t="str">
        <f>"512420201"</f>
        <v>512420201</v>
      </c>
      <c r="E123" s="7">
        <v>55</v>
      </c>
      <c r="F123" s="7">
        <v>71</v>
      </c>
      <c r="G123" s="7"/>
      <c r="H123" s="7">
        <v>61.4</v>
      </c>
    </row>
    <row r="124" s="2" customFormat="1" ht="20" customHeight="1" spans="1:8">
      <c r="A124" s="7" t="str">
        <f t="shared" ref="A124:A126" si="27">"040029"</f>
        <v>040029</v>
      </c>
      <c r="B124" s="7" t="s">
        <v>32</v>
      </c>
      <c r="C124" s="7" t="s">
        <v>31</v>
      </c>
      <c r="D124" s="7" t="str">
        <f>"512630619"</f>
        <v>512630619</v>
      </c>
      <c r="E124" s="7">
        <v>96</v>
      </c>
      <c r="F124" s="7">
        <v>70.5</v>
      </c>
      <c r="G124" s="7"/>
      <c r="H124" s="7">
        <v>85.8</v>
      </c>
    </row>
    <row r="125" s="2" customFormat="1" ht="20" customHeight="1" spans="1:8">
      <c r="A125" s="7" t="str">
        <f t="shared" si="27"/>
        <v>040029</v>
      </c>
      <c r="B125" s="7" t="s">
        <v>32</v>
      </c>
      <c r="C125" s="7" t="s">
        <v>31</v>
      </c>
      <c r="D125" s="7" t="str">
        <f>"512630620"</f>
        <v>512630620</v>
      </c>
      <c r="E125" s="7">
        <v>81.5</v>
      </c>
      <c r="F125" s="7">
        <v>84.5</v>
      </c>
      <c r="G125" s="7"/>
      <c r="H125" s="7">
        <v>82.7</v>
      </c>
    </row>
    <row r="126" s="2" customFormat="1" ht="20" customHeight="1" spans="1:8">
      <c r="A126" s="7" t="str">
        <f t="shared" si="27"/>
        <v>040029</v>
      </c>
      <c r="B126" s="7" t="s">
        <v>32</v>
      </c>
      <c r="C126" s="7" t="s">
        <v>31</v>
      </c>
      <c r="D126" s="7" t="str">
        <f>"512630629"</f>
        <v>512630629</v>
      </c>
      <c r="E126" s="7">
        <v>69.5</v>
      </c>
      <c r="F126" s="7">
        <v>61.5</v>
      </c>
      <c r="G126" s="7"/>
      <c r="H126" s="7">
        <v>66.3</v>
      </c>
    </row>
    <row r="127" s="2" customFormat="1" ht="20" customHeight="1" spans="1:8">
      <c r="A127" s="7" t="str">
        <f t="shared" ref="A127:A129" si="28">"040030"</f>
        <v>040030</v>
      </c>
      <c r="B127" s="7" t="s">
        <v>19</v>
      </c>
      <c r="C127" s="7" t="s">
        <v>31</v>
      </c>
      <c r="D127" s="7" t="str">
        <f>"512732524"</f>
        <v>512732524</v>
      </c>
      <c r="E127" s="7">
        <v>88.5</v>
      </c>
      <c r="F127" s="7">
        <v>83.5</v>
      </c>
      <c r="G127" s="7"/>
      <c r="H127" s="7">
        <v>86.5</v>
      </c>
    </row>
    <row r="128" s="2" customFormat="1" ht="20" customHeight="1" spans="1:8">
      <c r="A128" s="7" t="str">
        <f t="shared" si="28"/>
        <v>040030</v>
      </c>
      <c r="B128" s="7" t="s">
        <v>19</v>
      </c>
      <c r="C128" s="7" t="s">
        <v>31</v>
      </c>
      <c r="D128" s="7" t="str">
        <f>"512732519"</f>
        <v>512732519</v>
      </c>
      <c r="E128" s="7">
        <v>84</v>
      </c>
      <c r="F128" s="7">
        <v>79</v>
      </c>
      <c r="G128" s="7"/>
      <c r="H128" s="7">
        <v>82</v>
      </c>
    </row>
    <row r="129" s="2" customFormat="1" ht="20" customHeight="1" spans="1:8">
      <c r="A129" s="7" t="str">
        <f t="shared" si="28"/>
        <v>040030</v>
      </c>
      <c r="B129" s="7" t="s">
        <v>19</v>
      </c>
      <c r="C129" s="7" t="s">
        <v>31</v>
      </c>
      <c r="D129" s="7" t="str">
        <f>"512732521"</f>
        <v>512732521</v>
      </c>
      <c r="E129" s="7">
        <v>80.5</v>
      </c>
      <c r="F129" s="7">
        <v>69</v>
      </c>
      <c r="G129" s="7"/>
      <c r="H129" s="7">
        <v>75.9</v>
      </c>
    </row>
    <row r="130" s="2" customFormat="1" ht="20" customHeight="1" spans="1:8">
      <c r="A130" s="7" t="str">
        <f t="shared" ref="A130:A132" si="29">"040031"</f>
        <v>040031</v>
      </c>
      <c r="B130" s="7" t="s">
        <v>22</v>
      </c>
      <c r="C130" s="7" t="s">
        <v>33</v>
      </c>
      <c r="D130" s="7" t="str">
        <f>"512523520"</f>
        <v>512523520</v>
      </c>
      <c r="E130" s="7">
        <v>94.5</v>
      </c>
      <c r="F130" s="7">
        <v>76</v>
      </c>
      <c r="G130" s="7"/>
      <c r="H130" s="7">
        <v>87.1</v>
      </c>
    </row>
    <row r="131" s="2" customFormat="1" ht="20" customHeight="1" spans="1:8">
      <c r="A131" s="7" t="str">
        <f t="shared" si="29"/>
        <v>040031</v>
      </c>
      <c r="B131" s="7" t="s">
        <v>22</v>
      </c>
      <c r="C131" s="7" t="s">
        <v>33</v>
      </c>
      <c r="D131" s="7" t="str">
        <f>"512523523"</f>
        <v>512523523</v>
      </c>
      <c r="E131" s="7">
        <v>91.5</v>
      </c>
      <c r="F131" s="7">
        <v>77</v>
      </c>
      <c r="G131" s="7"/>
      <c r="H131" s="7">
        <v>85.7</v>
      </c>
    </row>
    <row r="132" s="2" customFormat="1" ht="20" customHeight="1" spans="1:8">
      <c r="A132" s="7" t="str">
        <f t="shared" si="29"/>
        <v>040031</v>
      </c>
      <c r="B132" s="7" t="s">
        <v>22</v>
      </c>
      <c r="C132" s="7" t="s">
        <v>33</v>
      </c>
      <c r="D132" s="7" t="str">
        <f>"512523514"</f>
        <v>512523514</v>
      </c>
      <c r="E132" s="7">
        <v>81</v>
      </c>
      <c r="F132" s="7">
        <v>86</v>
      </c>
      <c r="G132" s="7"/>
      <c r="H132" s="7">
        <v>83</v>
      </c>
    </row>
    <row r="133" s="2" customFormat="1" ht="20" customHeight="1" spans="1:8">
      <c r="A133" s="7" t="str">
        <f t="shared" ref="A133:A135" si="30">"040032"</f>
        <v>040032</v>
      </c>
      <c r="B133" s="7" t="s">
        <v>25</v>
      </c>
      <c r="C133" s="7" t="s">
        <v>33</v>
      </c>
      <c r="D133" s="7" t="str">
        <f>"512627502"</f>
        <v>512627502</v>
      </c>
      <c r="E133" s="7">
        <v>96</v>
      </c>
      <c r="F133" s="7">
        <v>89.5</v>
      </c>
      <c r="G133" s="7"/>
      <c r="H133" s="7">
        <v>93.4</v>
      </c>
    </row>
    <row r="134" s="2" customFormat="1" ht="20" customHeight="1" spans="1:8">
      <c r="A134" s="7" t="str">
        <f t="shared" si="30"/>
        <v>040032</v>
      </c>
      <c r="B134" s="7" t="s">
        <v>25</v>
      </c>
      <c r="C134" s="7" t="s">
        <v>33</v>
      </c>
      <c r="D134" s="7" t="str">
        <f>"512627506"</f>
        <v>512627506</v>
      </c>
      <c r="E134" s="7">
        <v>96.5</v>
      </c>
      <c r="F134" s="7">
        <v>84.5</v>
      </c>
      <c r="G134" s="7"/>
      <c r="H134" s="7">
        <v>91.7</v>
      </c>
    </row>
    <row r="135" s="2" customFormat="1" ht="20" customHeight="1" spans="1:8">
      <c r="A135" s="7" t="str">
        <f t="shared" si="30"/>
        <v>040032</v>
      </c>
      <c r="B135" s="7" t="s">
        <v>25</v>
      </c>
      <c r="C135" s="7" t="s">
        <v>33</v>
      </c>
      <c r="D135" s="7" t="str">
        <f>"512627507"</f>
        <v>512627507</v>
      </c>
      <c r="E135" s="7">
        <v>100</v>
      </c>
      <c r="F135" s="7">
        <v>75.5</v>
      </c>
      <c r="G135" s="7"/>
      <c r="H135" s="7">
        <v>90.2</v>
      </c>
    </row>
    <row r="136" s="2" customFormat="1" ht="20" customHeight="1" spans="1:8">
      <c r="A136" s="7" t="str">
        <f t="shared" ref="A136:A138" si="31">"040033"</f>
        <v>040033</v>
      </c>
      <c r="B136" s="7" t="s">
        <v>13</v>
      </c>
      <c r="C136" s="7" t="s">
        <v>33</v>
      </c>
      <c r="D136" s="7" t="str">
        <f>"512732604"</f>
        <v>512732604</v>
      </c>
      <c r="E136" s="7">
        <v>98</v>
      </c>
      <c r="F136" s="7">
        <v>80.5</v>
      </c>
      <c r="G136" s="7"/>
      <c r="H136" s="7">
        <v>91</v>
      </c>
    </row>
    <row r="137" s="2" customFormat="1" ht="20" customHeight="1" spans="1:8">
      <c r="A137" s="7" t="str">
        <f t="shared" si="31"/>
        <v>040033</v>
      </c>
      <c r="B137" s="7" t="s">
        <v>13</v>
      </c>
      <c r="C137" s="7" t="s">
        <v>33</v>
      </c>
      <c r="D137" s="7" t="str">
        <f>"512732606"</f>
        <v>512732606</v>
      </c>
      <c r="E137" s="7">
        <v>81.5</v>
      </c>
      <c r="F137" s="7">
        <v>77</v>
      </c>
      <c r="G137" s="7"/>
      <c r="H137" s="7">
        <v>79.7</v>
      </c>
    </row>
    <row r="138" s="2" customFormat="1" ht="20" customHeight="1" spans="1:8">
      <c r="A138" s="7" t="str">
        <f t="shared" si="31"/>
        <v>040033</v>
      </c>
      <c r="B138" s="7" t="s">
        <v>13</v>
      </c>
      <c r="C138" s="7" t="s">
        <v>33</v>
      </c>
      <c r="D138" s="7" t="str">
        <f>"512732603"</f>
        <v>512732603</v>
      </c>
      <c r="E138" s="7">
        <v>90</v>
      </c>
      <c r="F138" s="7">
        <v>62.5</v>
      </c>
      <c r="G138" s="7"/>
      <c r="H138" s="7">
        <v>79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特殊性列示</cp:lastModifiedBy>
  <dcterms:created xsi:type="dcterms:W3CDTF">2025-06-12T01:33:00Z</dcterms:created>
  <dcterms:modified xsi:type="dcterms:W3CDTF">2025-06-12T03:19:06Z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911BDF405EB24C4C9D3A227D4087ED5D_11</vt:lpwstr>
  </property>
  <property fmtid="{D5CDD505-2E9C-101B-9397-08002B2CF9AE}" pid="3" name="KSOProductBuildVer">
    <vt:lpwstr>2052-12.1.0.21171</vt:lpwstr>
  </property>
</Properties>
</file>