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桌面\2024招聘\人才引进\人才资格复审\"/>
    </mc:Choice>
  </mc:AlternateContent>
  <bookViews>
    <workbookView xWindow="480" yWindow="90" windowWidth="19395" windowHeight="8520"/>
  </bookViews>
  <sheets>
    <sheet name="6780_66a6e975bcea7" sheetId="1" r:id="rId1"/>
  </sheets>
  <definedNames>
    <definedName name="_xlnm._FilterDatabase" localSheetId="0" hidden="1">'6780_66a6e975bcea7'!$A$2:$E$2</definedName>
  </definedNames>
  <calcPr calcId="152511" iterate="1"/>
</workbook>
</file>

<file path=xl/calcChain.xml><?xml version="1.0" encoding="utf-8"?>
<calcChain xmlns="http://schemas.openxmlformats.org/spreadsheetml/2006/main">
  <c r="B223" i="1" l="1"/>
  <c r="C223" i="1"/>
  <c r="E223" i="1"/>
  <c r="B68" i="1"/>
  <c r="C68" i="1"/>
  <c r="E68" i="1"/>
  <c r="B180" i="1"/>
  <c r="C180" i="1"/>
  <c r="E180" i="1"/>
  <c r="B279" i="1"/>
  <c r="C279" i="1"/>
  <c r="E279" i="1"/>
  <c r="B280" i="1"/>
  <c r="C280" i="1"/>
  <c r="E280" i="1"/>
  <c r="B138" i="1"/>
  <c r="C138" i="1"/>
  <c r="E138" i="1"/>
  <c r="B40" i="1"/>
  <c r="C40" i="1"/>
  <c r="E40" i="1"/>
  <c r="B224" i="1"/>
  <c r="C224" i="1"/>
  <c r="E224" i="1"/>
  <c r="B181" i="1"/>
  <c r="C181" i="1"/>
  <c r="E181" i="1"/>
  <c r="B225" i="1"/>
  <c r="C225" i="1"/>
  <c r="E225" i="1"/>
  <c r="B226" i="1"/>
  <c r="C226" i="1"/>
  <c r="E226" i="1"/>
  <c r="B111" i="1"/>
  <c r="C111" i="1"/>
  <c r="E111" i="1"/>
  <c r="B309" i="1"/>
  <c r="C309" i="1"/>
  <c r="E309" i="1"/>
  <c r="B15" i="1"/>
  <c r="C15" i="1"/>
  <c r="E15" i="1"/>
  <c r="B227" i="1"/>
  <c r="C227" i="1"/>
  <c r="E227" i="1"/>
  <c r="B228" i="1"/>
  <c r="C228" i="1"/>
  <c r="E228" i="1"/>
  <c r="B35" i="1"/>
  <c r="C35" i="1"/>
  <c r="E35" i="1"/>
  <c r="B199" i="1"/>
  <c r="C199" i="1"/>
  <c r="E199" i="1"/>
  <c r="B229" i="1"/>
  <c r="C229" i="1"/>
  <c r="E229" i="1"/>
  <c r="B200" i="1"/>
  <c r="C200" i="1"/>
  <c r="E200" i="1"/>
  <c r="B69" i="1"/>
  <c r="C69" i="1"/>
  <c r="E69" i="1"/>
  <c r="B230" i="1"/>
  <c r="C230" i="1"/>
  <c r="E230" i="1"/>
  <c r="B201" i="1"/>
  <c r="C201" i="1"/>
  <c r="E201" i="1"/>
  <c r="B41" i="1"/>
  <c r="C41" i="1"/>
  <c r="E41" i="1"/>
  <c r="B268" i="1"/>
  <c r="C268" i="1"/>
  <c r="E268" i="1"/>
  <c r="B202" i="1"/>
  <c r="C202" i="1"/>
  <c r="E202" i="1"/>
  <c r="B182" i="1"/>
  <c r="C182" i="1"/>
  <c r="E182" i="1"/>
  <c r="B269" i="1"/>
  <c r="C269" i="1"/>
  <c r="E269" i="1"/>
  <c r="B153" i="1"/>
  <c r="C153" i="1"/>
  <c r="E153" i="1"/>
  <c r="B42" i="1"/>
  <c r="C42" i="1"/>
  <c r="E42" i="1"/>
  <c r="B97" i="1"/>
  <c r="C97" i="1"/>
  <c r="E97" i="1"/>
  <c r="B231" i="1"/>
  <c r="C231" i="1"/>
  <c r="E231" i="1"/>
  <c r="B22" i="1"/>
  <c r="C22" i="1"/>
  <c r="E22" i="1"/>
  <c r="B310" i="1"/>
  <c r="C310" i="1"/>
  <c r="E310" i="1"/>
  <c r="B154" i="1"/>
  <c r="C154" i="1"/>
  <c r="E154" i="1"/>
  <c r="B43" i="1"/>
  <c r="C43" i="1"/>
  <c r="E43" i="1"/>
  <c r="B36" i="1"/>
  <c r="C36" i="1"/>
  <c r="E36" i="1"/>
  <c r="B44" i="1"/>
  <c r="C44" i="1"/>
  <c r="E44" i="1"/>
  <c r="B70" i="1"/>
  <c r="C70" i="1"/>
  <c r="E70" i="1"/>
  <c r="B112" i="1"/>
  <c r="C112" i="1"/>
  <c r="E112" i="1"/>
  <c r="B270" i="1"/>
  <c r="C270" i="1"/>
  <c r="E270" i="1"/>
  <c r="B183" i="1"/>
  <c r="C183" i="1"/>
  <c r="E183" i="1"/>
  <c r="B113" i="1"/>
  <c r="C113" i="1"/>
  <c r="E113" i="1"/>
  <c r="B45" i="1"/>
  <c r="C45" i="1"/>
  <c r="E45" i="1"/>
  <c r="B129" i="1"/>
  <c r="C129" i="1"/>
  <c r="E129" i="1"/>
  <c r="B203" i="1"/>
  <c r="C203" i="1"/>
  <c r="E203" i="1"/>
  <c r="B119" i="1"/>
  <c r="C119" i="1"/>
  <c r="E119" i="1"/>
  <c r="B184" i="1"/>
  <c r="C184" i="1"/>
  <c r="E184" i="1"/>
  <c r="B232" i="1"/>
  <c r="C232" i="1"/>
  <c r="E232" i="1"/>
  <c r="B53" i="1"/>
  <c r="C53" i="1"/>
  <c r="E53" i="1"/>
  <c r="B87" i="1"/>
  <c r="C87" i="1"/>
  <c r="E87" i="1"/>
  <c r="B233" i="1"/>
  <c r="C233" i="1"/>
  <c r="E233" i="1"/>
  <c r="B204" i="1"/>
  <c r="C204" i="1"/>
  <c r="E204" i="1"/>
  <c r="B155" i="1"/>
  <c r="C155" i="1"/>
  <c r="E155" i="1"/>
  <c r="B205" i="1"/>
  <c r="C205" i="1"/>
  <c r="E205" i="1"/>
  <c r="B169" i="1"/>
  <c r="C169" i="1"/>
  <c r="E169" i="1"/>
  <c r="B185" i="1"/>
  <c r="C185" i="1"/>
  <c r="E185" i="1"/>
  <c r="B170" i="1"/>
  <c r="C170" i="1"/>
  <c r="E170" i="1"/>
  <c r="B54" i="1"/>
  <c r="C54" i="1"/>
  <c r="E54" i="1"/>
  <c r="B139" i="1"/>
  <c r="C139" i="1"/>
  <c r="E139" i="1"/>
  <c r="B55" i="1"/>
  <c r="C55" i="1"/>
  <c r="E55" i="1"/>
  <c r="B293" i="1"/>
  <c r="C293" i="1"/>
  <c r="E293" i="1"/>
  <c r="B98" i="1"/>
  <c r="C98" i="1"/>
  <c r="E98" i="1"/>
  <c r="B176" i="1"/>
  <c r="C176" i="1"/>
  <c r="E176" i="1"/>
  <c r="B3" i="1"/>
  <c r="C3" i="1"/>
  <c r="E3" i="1"/>
  <c r="B23" i="1"/>
  <c r="C23" i="1"/>
  <c r="E23" i="1"/>
  <c r="B46" i="1"/>
  <c r="C46" i="1"/>
  <c r="E46" i="1"/>
  <c r="B56" i="1"/>
  <c r="C56" i="1"/>
  <c r="E56" i="1"/>
  <c r="B206" i="1"/>
  <c r="C206" i="1"/>
  <c r="E206" i="1"/>
  <c r="B171" i="1"/>
  <c r="C171" i="1"/>
  <c r="E171" i="1"/>
  <c r="B234" i="1"/>
  <c r="C234" i="1"/>
  <c r="E234" i="1"/>
  <c r="B294" i="1"/>
  <c r="C294" i="1"/>
  <c r="E294" i="1"/>
  <c r="B120" i="1"/>
  <c r="C120" i="1"/>
  <c r="E120" i="1"/>
  <c r="B235" i="1"/>
  <c r="C235" i="1"/>
  <c r="E235" i="1"/>
  <c r="B207" i="1"/>
  <c r="C207" i="1"/>
  <c r="E207" i="1"/>
  <c r="B156" i="1"/>
  <c r="C156" i="1"/>
  <c r="E156" i="1"/>
  <c r="B47" i="1"/>
  <c r="C47" i="1"/>
  <c r="E47" i="1"/>
  <c r="B236" i="1"/>
  <c r="C236" i="1"/>
  <c r="E236" i="1"/>
  <c r="B177" i="1"/>
  <c r="C177" i="1"/>
  <c r="E177" i="1"/>
  <c r="B16" i="1"/>
  <c r="C16" i="1"/>
  <c r="E16" i="1"/>
  <c r="B271" i="1"/>
  <c r="C271" i="1"/>
  <c r="E271" i="1"/>
  <c r="B186" i="1"/>
  <c r="C186" i="1"/>
  <c r="E186" i="1"/>
  <c r="B121" i="1"/>
  <c r="C121" i="1"/>
  <c r="E121" i="1"/>
  <c r="B157" i="1"/>
  <c r="C157" i="1"/>
  <c r="E157" i="1"/>
  <c r="B158" i="1"/>
  <c r="C158" i="1"/>
  <c r="E158" i="1"/>
  <c r="B237" i="1"/>
  <c r="C237" i="1"/>
  <c r="E237" i="1"/>
  <c r="B187" i="1"/>
  <c r="C187" i="1"/>
  <c r="E187" i="1"/>
  <c r="B272" i="1"/>
  <c r="C272" i="1"/>
  <c r="E272" i="1"/>
  <c r="B238" i="1"/>
  <c r="C238" i="1"/>
  <c r="E238" i="1"/>
  <c r="B10" i="1"/>
  <c r="C10" i="1"/>
  <c r="E10" i="1"/>
  <c r="B239" i="1"/>
  <c r="C239" i="1"/>
  <c r="E239" i="1"/>
  <c r="B240" i="1"/>
  <c r="C240" i="1"/>
  <c r="E240" i="1"/>
  <c r="B57" i="1"/>
  <c r="C57" i="1"/>
  <c r="E57" i="1"/>
  <c r="B88" i="1"/>
  <c r="C88" i="1"/>
  <c r="E88" i="1"/>
  <c r="B89" i="1"/>
  <c r="C89" i="1"/>
  <c r="E89" i="1"/>
  <c r="B122" i="1"/>
  <c r="C122" i="1"/>
  <c r="E122" i="1"/>
  <c r="B24" i="1"/>
  <c r="C24" i="1"/>
  <c r="E24" i="1"/>
  <c r="B241" i="1"/>
  <c r="C241" i="1"/>
  <c r="E241" i="1"/>
  <c r="B159" i="1"/>
  <c r="C159" i="1"/>
  <c r="E159" i="1"/>
  <c r="B71" i="1"/>
  <c r="C71" i="1"/>
  <c r="E71" i="1"/>
  <c r="B172" i="1"/>
  <c r="C172" i="1"/>
  <c r="E172" i="1"/>
  <c r="B25" i="1"/>
  <c r="C25" i="1"/>
  <c r="E25" i="1"/>
  <c r="B281" i="1"/>
  <c r="C281" i="1"/>
  <c r="E281" i="1"/>
  <c r="B208" i="1"/>
  <c r="C208" i="1"/>
  <c r="E208" i="1"/>
  <c r="B266" i="1"/>
  <c r="C266" i="1"/>
  <c r="E266" i="1"/>
  <c r="B90" i="1"/>
  <c r="C90" i="1"/>
  <c r="E90" i="1"/>
  <c r="B114" i="1"/>
  <c r="C114" i="1"/>
  <c r="E114" i="1"/>
  <c r="B173" i="1"/>
  <c r="C173" i="1"/>
  <c r="E173" i="1"/>
  <c r="B99" i="1"/>
  <c r="C99" i="1"/>
  <c r="E99" i="1"/>
  <c r="B242" i="1"/>
  <c r="C242" i="1"/>
  <c r="E242" i="1"/>
  <c r="B48" i="1"/>
  <c r="C48" i="1"/>
  <c r="E48" i="1"/>
  <c r="B282" i="1"/>
  <c r="C282" i="1"/>
  <c r="E282" i="1"/>
  <c r="B283" i="1"/>
  <c r="C283" i="1"/>
  <c r="E283" i="1"/>
  <c r="B123" i="1"/>
  <c r="C123" i="1"/>
  <c r="E123" i="1"/>
  <c r="B26" i="1"/>
  <c r="C26" i="1"/>
  <c r="E26" i="1"/>
  <c r="B72" i="1"/>
  <c r="C72" i="1"/>
  <c r="E72" i="1"/>
  <c r="B188" i="1"/>
  <c r="C188" i="1"/>
  <c r="E188" i="1"/>
  <c r="B58" i="1"/>
  <c r="C58" i="1"/>
  <c r="E58" i="1"/>
  <c r="B301" i="1"/>
  <c r="C301" i="1"/>
  <c r="E301" i="1"/>
  <c r="B243" i="1"/>
  <c r="C243" i="1"/>
  <c r="E243" i="1"/>
  <c r="B209" i="1"/>
  <c r="C209" i="1"/>
  <c r="E209" i="1"/>
  <c r="B124" i="1"/>
  <c r="C124" i="1"/>
  <c r="E124" i="1"/>
  <c r="B295" i="1"/>
  <c r="C295" i="1"/>
  <c r="E295" i="1"/>
  <c r="B210" i="1"/>
  <c r="C210" i="1"/>
  <c r="E210" i="1"/>
  <c r="B125" i="1"/>
  <c r="C125" i="1"/>
  <c r="E125" i="1"/>
  <c r="B284" i="1"/>
  <c r="C284" i="1"/>
  <c r="E284" i="1"/>
  <c r="B244" i="1"/>
  <c r="C244" i="1"/>
  <c r="E244" i="1"/>
  <c r="B245" i="1"/>
  <c r="C245" i="1"/>
  <c r="E245" i="1"/>
  <c r="B108" i="1"/>
  <c r="C108" i="1"/>
  <c r="E108" i="1"/>
  <c r="B267" i="1"/>
  <c r="C267" i="1"/>
  <c r="E267" i="1"/>
  <c r="B140" i="1"/>
  <c r="C140" i="1"/>
  <c r="E140" i="1"/>
  <c r="B27" i="1"/>
  <c r="C27" i="1"/>
  <c r="E27" i="1"/>
  <c r="B273" i="1"/>
  <c r="C273" i="1"/>
  <c r="E273" i="1"/>
  <c r="B246" i="1"/>
  <c r="C246" i="1"/>
  <c r="E246" i="1"/>
  <c r="B11" i="1"/>
  <c r="C11" i="1"/>
  <c r="E11" i="1"/>
  <c r="B73" i="1"/>
  <c r="C73" i="1"/>
  <c r="E73" i="1"/>
  <c r="B274" i="1"/>
  <c r="C274" i="1"/>
  <c r="E274" i="1"/>
  <c r="B100" i="1"/>
  <c r="C100" i="1"/>
  <c r="E100" i="1"/>
  <c r="B101" i="1"/>
  <c r="C101" i="1"/>
  <c r="E101" i="1"/>
  <c r="B211" i="1"/>
  <c r="C211" i="1"/>
  <c r="E211" i="1"/>
  <c r="B189" i="1"/>
  <c r="C189" i="1"/>
  <c r="E189" i="1"/>
  <c r="B141" i="1"/>
  <c r="C141" i="1"/>
  <c r="E141" i="1"/>
  <c r="B132" i="1"/>
  <c r="C132" i="1"/>
  <c r="E132" i="1"/>
  <c r="B212" i="1"/>
  <c r="C212" i="1"/>
  <c r="E212" i="1"/>
  <c r="B92" i="1"/>
  <c r="C92" i="1"/>
  <c r="E92" i="1"/>
  <c r="B59" i="1"/>
  <c r="C59" i="1"/>
  <c r="E59" i="1"/>
  <c r="B49" i="1"/>
  <c r="C49" i="1"/>
  <c r="E49" i="1"/>
  <c r="B142" i="1"/>
  <c r="C142" i="1"/>
  <c r="E142" i="1"/>
  <c r="B133" i="1"/>
  <c r="C133" i="1"/>
  <c r="E133" i="1"/>
  <c r="B143" i="1"/>
  <c r="C143" i="1"/>
  <c r="E143" i="1"/>
  <c r="B93" i="1"/>
  <c r="C93" i="1"/>
  <c r="E93" i="1"/>
  <c r="B74" i="1"/>
  <c r="C74" i="1"/>
  <c r="E74" i="1"/>
  <c r="B94" i="1"/>
  <c r="C94" i="1"/>
  <c r="E94" i="1"/>
  <c r="B17" i="1"/>
  <c r="C17" i="1"/>
  <c r="E17" i="1"/>
  <c r="B18" i="1"/>
  <c r="C18" i="1"/>
  <c r="E18" i="1"/>
  <c r="B91" i="1"/>
  <c r="C91" i="1"/>
  <c r="E91" i="1"/>
  <c r="B60" i="1"/>
  <c r="C60" i="1"/>
  <c r="E60" i="1"/>
  <c r="B275" i="1"/>
  <c r="C275" i="1"/>
  <c r="E275" i="1"/>
  <c r="B144" i="1"/>
  <c r="C144" i="1"/>
  <c r="E144" i="1"/>
  <c r="B61" i="1"/>
  <c r="C61" i="1"/>
  <c r="E61" i="1"/>
  <c r="B213" i="1"/>
  <c r="C213" i="1"/>
  <c r="E213" i="1"/>
  <c r="B296" i="1"/>
  <c r="C296" i="1"/>
  <c r="E296" i="1"/>
  <c r="B62" i="1"/>
  <c r="C62" i="1"/>
  <c r="E62" i="1"/>
  <c r="B130" i="1"/>
  <c r="C130" i="1"/>
  <c r="E130" i="1"/>
  <c r="B75" i="1"/>
  <c r="C75" i="1"/>
  <c r="E75" i="1"/>
  <c r="B76" i="1"/>
  <c r="C76" i="1"/>
  <c r="E76" i="1"/>
  <c r="B134" i="1"/>
  <c r="C134" i="1"/>
  <c r="E134" i="1"/>
  <c r="B4" i="1"/>
  <c r="C4" i="1"/>
  <c r="E4" i="1"/>
  <c r="B174" i="1"/>
  <c r="C174" i="1"/>
  <c r="E174" i="1"/>
  <c r="B160" i="1"/>
  <c r="C160" i="1"/>
  <c r="E160" i="1"/>
  <c r="B37" i="1"/>
  <c r="C37" i="1"/>
  <c r="E37" i="1"/>
  <c r="B247" i="1"/>
  <c r="C247" i="1"/>
  <c r="E247" i="1"/>
  <c r="B102" i="1"/>
  <c r="C102" i="1"/>
  <c r="E102" i="1"/>
  <c r="B161" i="1"/>
  <c r="C161" i="1"/>
  <c r="E161" i="1"/>
  <c r="B77" i="1"/>
  <c r="C77" i="1"/>
  <c r="E77" i="1"/>
  <c r="B302" i="1"/>
  <c r="C302" i="1"/>
  <c r="E302" i="1"/>
  <c r="B78" i="1"/>
  <c r="C78" i="1"/>
  <c r="E78" i="1"/>
  <c r="B63" i="1"/>
  <c r="C63" i="1"/>
  <c r="E63" i="1"/>
  <c r="B190" i="1"/>
  <c r="C190" i="1"/>
  <c r="E190" i="1"/>
  <c r="B115" i="1"/>
  <c r="C115" i="1"/>
  <c r="E115" i="1"/>
  <c r="B64" i="1"/>
  <c r="C64" i="1"/>
  <c r="E64" i="1"/>
  <c r="B12" i="1"/>
  <c r="C12" i="1"/>
  <c r="E12" i="1"/>
  <c r="B145" i="1"/>
  <c r="C145" i="1"/>
  <c r="E145" i="1"/>
  <c r="B79" i="1"/>
  <c r="C79" i="1"/>
  <c r="E79" i="1"/>
  <c r="B109" i="1"/>
  <c r="C109" i="1"/>
  <c r="E109" i="1"/>
  <c r="B285" i="1"/>
  <c r="C285" i="1"/>
  <c r="E285" i="1"/>
  <c r="B248" i="1"/>
  <c r="C248" i="1"/>
  <c r="E248" i="1"/>
  <c r="B214" i="1"/>
  <c r="C214" i="1"/>
  <c r="E214" i="1"/>
  <c r="B215" i="1"/>
  <c r="C215" i="1"/>
  <c r="E215" i="1"/>
  <c r="B5" i="1"/>
  <c r="C5" i="1"/>
  <c r="E5" i="1"/>
  <c r="B249" i="1"/>
  <c r="C249" i="1"/>
  <c r="E249" i="1"/>
  <c r="B191" i="1"/>
  <c r="C191" i="1"/>
  <c r="E191" i="1"/>
  <c r="B192" i="1"/>
  <c r="C192" i="1"/>
  <c r="E192" i="1"/>
  <c r="B116" i="1"/>
  <c r="C116" i="1"/>
  <c r="E116" i="1"/>
  <c r="B162" i="1"/>
  <c r="C162" i="1"/>
  <c r="E162" i="1"/>
  <c r="B286" i="1"/>
  <c r="C286" i="1"/>
  <c r="E286" i="1"/>
  <c r="B216" i="1"/>
  <c r="C216" i="1"/>
  <c r="E216" i="1"/>
  <c r="B135" i="1"/>
  <c r="C135" i="1"/>
  <c r="E135" i="1"/>
  <c r="B38" i="1"/>
  <c r="C38" i="1"/>
  <c r="E38" i="1"/>
  <c r="B50" i="1"/>
  <c r="C50" i="1"/>
  <c r="E50" i="1"/>
  <c r="B276" i="1"/>
  <c r="C276" i="1"/>
  <c r="E276" i="1"/>
  <c r="B287" i="1"/>
  <c r="C287" i="1"/>
  <c r="E287" i="1"/>
  <c r="B250" i="1"/>
  <c r="C250" i="1"/>
  <c r="E250" i="1"/>
  <c r="B217" i="1"/>
  <c r="C217" i="1"/>
  <c r="E217" i="1"/>
  <c r="B251" i="1"/>
  <c r="C251" i="1"/>
  <c r="E251" i="1"/>
  <c r="B297" i="1"/>
  <c r="C297" i="1"/>
  <c r="E297" i="1"/>
  <c r="B39" i="1"/>
  <c r="C39" i="1"/>
  <c r="E39" i="1"/>
  <c r="B252" i="1"/>
  <c r="C252" i="1"/>
  <c r="E252" i="1"/>
  <c r="B13" i="1"/>
  <c r="C13" i="1"/>
  <c r="E13" i="1"/>
  <c r="B103" i="1"/>
  <c r="C103" i="1"/>
  <c r="E103" i="1"/>
  <c r="B253" i="1"/>
  <c r="C253" i="1"/>
  <c r="E253" i="1"/>
  <c r="B288" i="1"/>
  <c r="C288" i="1"/>
  <c r="E288" i="1"/>
  <c r="B289" i="1"/>
  <c r="C289" i="1"/>
  <c r="E289" i="1"/>
  <c r="B193" i="1"/>
  <c r="C193" i="1"/>
  <c r="E193" i="1"/>
  <c r="B80" i="1"/>
  <c r="C80" i="1"/>
  <c r="E80" i="1"/>
  <c r="B290" i="1"/>
  <c r="C290" i="1"/>
  <c r="E290" i="1"/>
  <c r="B194" i="1"/>
  <c r="C194" i="1"/>
  <c r="E194" i="1"/>
  <c r="B195" i="1"/>
  <c r="C195" i="1"/>
  <c r="E195" i="1"/>
  <c r="B81" i="1"/>
  <c r="C81" i="1"/>
  <c r="E81" i="1"/>
  <c r="B6" i="1"/>
  <c r="C6" i="1"/>
  <c r="E6" i="1"/>
  <c r="B254" i="1"/>
  <c r="C254" i="1"/>
  <c r="E254" i="1"/>
  <c r="B28" i="1"/>
  <c r="C28" i="1"/>
  <c r="E28" i="1"/>
  <c r="B291" i="1"/>
  <c r="C291" i="1"/>
  <c r="E291" i="1"/>
  <c r="B292" i="1"/>
  <c r="C292" i="1"/>
  <c r="E292" i="1"/>
  <c r="B255" i="1"/>
  <c r="C255" i="1"/>
  <c r="E255" i="1"/>
  <c r="B19" i="1"/>
  <c r="C19" i="1"/>
  <c r="E19" i="1"/>
  <c r="B126" i="1"/>
  <c r="C126" i="1"/>
  <c r="E126" i="1"/>
  <c r="B298" i="1"/>
  <c r="C298" i="1"/>
  <c r="E298" i="1"/>
  <c r="B82" i="1"/>
  <c r="C82" i="1"/>
  <c r="E82" i="1"/>
  <c r="B256" i="1"/>
  <c r="C256" i="1"/>
  <c r="E256" i="1"/>
  <c r="B303" i="1"/>
  <c r="C303" i="1"/>
  <c r="E303" i="1"/>
  <c r="B95" i="1"/>
  <c r="C95" i="1"/>
  <c r="E95" i="1"/>
  <c r="B257" i="1"/>
  <c r="C257" i="1"/>
  <c r="E257" i="1"/>
  <c r="B258" i="1"/>
  <c r="C258" i="1"/>
  <c r="E258" i="1"/>
  <c r="B29" i="1"/>
  <c r="C29" i="1"/>
  <c r="E29" i="1"/>
  <c r="B175" i="1"/>
  <c r="C175" i="1"/>
  <c r="E175" i="1"/>
  <c r="B146" i="1"/>
  <c r="C146" i="1"/>
  <c r="E146" i="1"/>
  <c r="B110" i="1"/>
  <c r="C110" i="1"/>
  <c r="E110" i="1"/>
  <c r="B178" i="1"/>
  <c r="C178" i="1"/>
  <c r="E178" i="1"/>
  <c r="B218" i="1"/>
  <c r="C218" i="1"/>
  <c r="E218" i="1"/>
  <c r="B179" i="1"/>
  <c r="C179" i="1"/>
  <c r="E179" i="1"/>
  <c r="B259" i="1"/>
  <c r="C259" i="1"/>
  <c r="E259" i="1"/>
  <c r="B131" i="1"/>
  <c r="C131" i="1"/>
  <c r="E131" i="1"/>
  <c r="B219" i="1"/>
  <c r="C219" i="1"/>
  <c r="E219" i="1"/>
  <c r="B83" i="1"/>
  <c r="C83" i="1"/>
  <c r="E83" i="1"/>
  <c r="B14" i="1"/>
  <c r="C14" i="1"/>
  <c r="E14" i="1"/>
  <c r="B277" i="1"/>
  <c r="C277" i="1"/>
  <c r="E277" i="1"/>
  <c r="B147" i="1"/>
  <c r="C147" i="1"/>
  <c r="E147" i="1"/>
  <c r="B117" i="1"/>
  <c r="C117" i="1"/>
  <c r="E117" i="1"/>
  <c r="B20" i="1"/>
  <c r="C20" i="1"/>
  <c r="E20" i="1"/>
  <c r="B30" i="1"/>
  <c r="C30" i="1"/>
  <c r="E30" i="1"/>
  <c r="B84" i="1"/>
  <c r="C84" i="1"/>
  <c r="E84" i="1"/>
  <c r="B304" i="1"/>
  <c r="C304" i="1"/>
  <c r="E304" i="1"/>
  <c r="B51" i="1"/>
  <c r="C51" i="1"/>
  <c r="E51" i="1"/>
  <c r="B311" i="1"/>
  <c r="C311" i="1"/>
  <c r="E311" i="1"/>
  <c r="B305" i="1"/>
  <c r="C305" i="1"/>
  <c r="E305" i="1"/>
  <c r="B65" i="1"/>
  <c r="C65" i="1"/>
  <c r="E65" i="1"/>
  <c r="B136" i="1"/>
  <c r="C136" i="1"/>
  <c r="E136" i="1"/>
  <c r="B104" i="1"/>
  <c r="C104" i="1"/>
  <c r="E104" i="1"/>
  <c r="B220" i="1"/>
  <c r="C220" i="1"/>
  <c r="E220" i="1"/>
  <c r="B105" i="1"/>
  <c r="C105" i="1"/>
  <c r="E105" i="1"/>
  <c r="B196" i="1"/>
  <c r="C196" i="1"/>
  <c r="E196" i="1"/>
  <c r="B260" i="1"/>
  <c r="C260" i="1"/>
  <c r="E260" i="1"/>
  <c r="B85" i="1"/>
  <c r="C85" i="1"/>
  <c r="E85" i="1"/>
  <c r="B221" i="1"/>
  <c r="C221" i="1"/>
  <c r="E221" i="1"/>
  <c r="B197" i="1"/>
  <c r="C197" i="1"/>
  <c r="E197" i="1"/>
  <c r="B127" i="1"/>
  <c r="C127" i="1"/>
  <c r="E127" i="1"/>
  <c r="B7" i="1"/>
  <c r="C7" i="1"/>
  <c r="E7" i="1"/>
  <c r="B163" i="1"/>
  <c r="C163" i="1"/>
  <c r="E163" i="1"/>
  <c r="B148" i="1"/>
  <c r="C148" i="1"/>
  <c r="E148" i="1"/>
  <c r="B306" i="1"/>
  <c r="C306" i="1"/>
  <c r="E306" i="1"/>
  <c r="B299" i="1"/>
  <c r="C299" i="1"/>
  <c r="E299" i="1"/>
  <c r="B8" i="1"/>
  <c r="C8" i="1"/>
  <c r="E8" i="1"/>
  <c r="B137" i="1"/>
  <c r="C137" i="1"/>
  <c r="E137" i="1"/>
  <c r="B164" i="1"/>
  <c r="C164" i="1"/>
  <c r="E164" i="1"/>
  <c r="B31" i="1"/>
  <c r="C31" i="1"/>
  <c r="E31" i="1"/>
  <c r="B106" i="1"/>
  <c r="C106" i="1"/>
  <c r="E106" i="1"/>
  <c r="B261" i="1"/>
  <c r="C261" i="1"/>
  <c r="E261" i="1"/>
  <c r="B52" i="1"/>
  <c r="C52" i="1"/>
  <c r="E52" i="1"/>
  <c r="B21" i="1"/>
  <c r="C21" i="1"/>
  <c r="E21" i="1"/>
  <c r="B278" i="1"/>
  <c r="C278" i="1"/>
  <c r="E278" i="1"/>
  <c r="B222" i="1"/>
  <c r="C222" i="1"/>
  <c r="E222" i="1"/>
  <c r="B32" i="1"/>
  <c r="C32" i="1"/>
  <c r="E32" i="1"/>
  <c r="B262" i="1"/>
  <c r="C262" i="1"/>
  <c r="E262" i="1"/>
  <c r="B66" i="1"/>
  <c r="C66" i="1"/>
  <c r="E66" i="1"/>
  <c r="B149" i="1"/>
  <c r="C149" i="1"/>
  <c r="E149" i="1"/>
  <c r="B67" i="1"/>
  <c r="C67" i="1"/>
  <c r="E67" i="1"/>
  <c r="B150" i="1"/>
  <c r="C150" i="1"/>
  <c r="E150" i="1"/>
  <c r="B300" i="1"/>
  <c r="C300" i="1"/>
  <c r="E300" i="1"/>
  <c r="B86" i="1"/>
  <c r="C86" i="1"/>
  <c r="E86" i="1"/>
  <c r="B263" i="1"/>
  <c r="C263" i="1"/>
  <c r="E263" i="1"/>
  <c r="B151" i="1"/>
  <c r="C151" i="1"/>
  <c r="E151" i="1"/>
  <c r="B307" i="1"/>
  <c r="C307" i="1"/>
  <c r="E307" i="1"/>
  <c r="B152" i="1"/>
  <c r="C152" i="1"/>
  <c r="E152" i="1"/>
  <c r="B9" i="1"/>
  <c r="C9" i="1"/>
  <c r="E9" i="1"/>
  <c r="B33" i="1"/>
  <c r="C33" i="1"/>
  <c r="E33" i="1"/>
  <c r="B165" i="1"/>
  <c r="C165" i="1"/>
  <c r="E165" i="1"/>
  <c r="B166" i="1"/>
  <c r="C166" i="1"/>
  <c r="E166" i="1"/>
  <c r="B96" i="1"/>
  <c r="C96" i="1"/>
  <c r="E96" i="1"/>
  <c r="B308" i="1"/>
  <c r="C308" i="1"/>
  <c r="E308" i="1"/>
  <c r="B34" i="1"/>
  <c r="C34" i="1"/>
  <c r="E34" i="1"/>
  <c r="B264" i="1"/>
  <c r="C264" i="1"/>
  <c r="E264" i="1"/>
  <c r="B167" i="1"/>
  <c r="C167" i="1"/>
  <c r="E167" i="1"/>
  <c r="B128" i="1"/>
  <c r="C128" i="1"/>
  <c r="E128" i="1"/>
  <c r="B265" i="1"/>
  <c r="C265" i="1"/>
  <c r="E265" i="1"/>
  <c r="B107" i="1"/>
  <c r="C107" i="1"/>
  <c r="E107" i="1"/>
  <c r="B168" i="1"/>
  <c r="C168" i="1"/>
  <c r="E168" i="1"/>
  <c r="B118" i="1"/>
  <c r="C118" i="1"/>
  <c r="E118" i="1"/>
  <c r="B198" i="1"/>
  <c r="C198" i="1"/>
  <c r="E198" i="1"/>
</calcChain>
</file>

<file path=xl/sharedStrings.xml><?xml version="1.0" encoding="utf-8"?>
<sst xmlns="http://schemas.openxmlformats.org/spreadsheetml/2006/main" count="315" uniqueCount="15">
  <si>
    <t>报考号</t>
  </si>
  <si>
    <t>岗位代码</t>
  </si>
  <si>
    <t>岗位名称</t>
  </si>
  <si>
    <t>姓名</t>
  </si>
  <si>
    <t>高中英语</t>
  </si>
  <si>
    <t>高中数学</t>
  </si>
  <si>
    <t>高中语文</t>
  </si>
  <si>
    <t>高中生物</t>
  </si>
  <si>
    <t>高中化学</t>
  </si>
  <si>
    <t>高中地理</t>
  </si>
  <si>
    <t>高中历史</t>
  </si>
  <si>
    <t>高中政治</t>
  </si>
  <si>
    <t>高中物理</t>
  </si>
  <si>
    <t>序号</t>
    <phoneticPr fontId="1" type="noConversion"/>
  </si>
  <si>
    <t>涡阳县教育系统2024年公开引进人才资格复审人员名单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</si>
</sst>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tabSelected="1" workbookViewId="0">
      <selection activeCell="B9" sqref="B9"/>
    </sheetView>
  </sheetViews>
  <sheetFormatPr defaultRowHeight="14.25"/>
  <cols>
    <col min="1" max="1" width="9" style="1"/>
    <col min="2" max="2" width="26.875" style="1" customWidth="1"/>
    <col min="3" max="3" width="12.875" style="1" customWidth="1"/>
    <col min="4" max="4" width="13.25" style="1" customWidth="1"/>
    <col min="5" max="5" width="12.75" style="1" customWidth="1"/>
    <col min="6" max="16384" width="9" style="1"/>
  </cols>
  <sheetData>
    <row r="1" spans="1:5" ht="29.25" customHeight="1">
      <c r="A1" s="4" t="s">
        <v>14</v>
      </c>
      <c r="B1" s="4"/>
      <c r="C1" s="4"/>
      <c r="D1" s="4"/>
      <c r="E1" s="4"/>
    </row>
    <row r="2" spans="1:5" ht="18.75" customHeight="1">
      <c r="A2" s="2" t="s">
        <v>13</v>
      </c>
      <c r="B2" s="3" t="s">
        <v>0</v>
      </c>
      <c r="C2" s="3" t="s">
        <v>1</v>
      </c>
      <c r="D2" s="3" t="s">
        <v>2</v>
      </c>
      <c r="E2" s="3" t="s">
        <v>3</v>
      </c>
    </row>
    <row r="3" spans="1:5" s="6" customFormat="1" ht="15" customHeight="1">
      <c r="A3" s="5">
        <v>1</v>
      </c>
      <c r="B3" s="5" t="str">
        <f>"67802024072313261283449"</f>
        <v>67802024072313261283449</v>
      </c>
      <c r="C3" s="5" t="str">
        <f t="shared" ref="C3:C9" si="0">"20240101"</f>
        <v>20240101</v>
      </c>
      <c r="D3" s="5" t="s">
        <v>6</v>
      </c>
      <c r="E3" s="5" t="str">
        <f>"杨艳楠"</f>
        <v>杨艳楠</v>
      </c>
    </row>
    <row r="4" spans="1:5" s="6" customFormat="1" ht="15" customHeight="1">
      <c r="A4" s="5">
        <v>2</v>
      </c>
      <c r="B4" s="5" t="str">
        <f>"67802024072516271198965"</f>
        <v>67802024072516271198965</v>
      </c>
      <c r="C4" s="5" t="str">
        <f t="shared" si="0"/>
        <v>20240101</v>
      </c>
      <c r="D4" s="5" t="s">
        <v>6</v>
      </c>
      <c r="E4" s="5" t="str">
        <f>"郭丹丹"</f>
        <v>郭丹丹</v>
      </c>
    </row>
    <row r="5" spans="1:5" s="6" customFormat="1" ht="15" customHeight="1">
      <c r="A5" s="5">
        <v>3</v>
      </c>
      <c r="B5" s="5" t="str">
        <f>"67802024072521060399767"</f>
        <v>67802024072521060399767</v>
      </c>
      <c r="C5" s="5" t="str">
        <f t="shared" si="0"/>
        <v>20240101</v>
      </c>
      <c r="D5" s="5" t="s">
        <v>6</v>
      </c>
      <c r="E5" s="5" t="str">
        <f>"吴思源"</f>
        <v>吴思源</v>
      </c>
    </row>
    <row r="6" spans="1:5" s="6" customFormat="1" ht="15" customHeight="1">
      <c r="A6" s="5">
        <v>4</v>
      </c>
      <c r="B6" s="5" t="str">
        <f>"678020240726083446100455"</f>
        <v>678020240726083446100455</v>
      </c>
      <c r="C6" s="5" t="str">
        <f t="shared" si="0"/>
        <v>20240101</v>
      </c>
      <c r="D6" s="5" t="s">
        <v>6</v>
      </c>
      <c r="E6" s="5" t="str">
        <f>"刘藏藏"</f>
        <v>刘藏藏</v>
      </c>
    </row>
    <row r="7" spans="1:5" s="6" customFormat="1" ht="15" customHeight="1">
      <c r="A7" s="5">
        <v>5</v>
      </c>
      <c r="B7" s="5" t="str">
        <f>"678020240726131746101463"</f>
        <v>678020240726131746101463</v>
      </c>
      <c r="C7" s="5" t="str">
        <f t="shared" si="0"/>
        <v>20240101</v>
      </c>
      <c r="D7" s="5" t="s">
        <v>6</v>
      </c>
      <c r="E7" s="5" t="str">
        <f>"冉领弟"</f>
        <v>冉领弟</v>
      </c>
    </row>
    <row r="8" spans="1:5" s="6" customFormat="1" ht="15" customHeight="1">
      <c r="A8" s="5">
        <v>6</v>
      </c>
      <c r="B8" s="5" t="str">
        <f>"678020240726133704101550"</f>
        <v>678020240726133704101550</v>
      </c>
      <c r="C8" s="5" t="str">
        <f t="shared" si="0"/>
        <v>20240101</v>
      </c>
      <c r="D8" s="5" t="s">
        <v>6</v>
      </c>
      <c r="E8" s="5" t="str">
        <f>"乔晶晶"</f>
        <v>乔晶晶</v>
      </c>
    </row>
    <row r="9" spans="1:5" s="6" customFormat="1" ht="15" customHeight="1">
      <c r="A9" s="5">
        <v>7</v>
      </c>
      <c r="B9" s="5" t="str">
        <f>"678020240726151036101950"</f>
        <v>678020240726151036101950</v>
      </c>
      <c r="C9" s="5" t="str">
        <f t="shared" si="0"/>
        <v>20240101</v>
      </c>
      <c r="D9" s="5" t="s">
        <v>6</v>
      </c>
      <c r="E9" s="5" t="str">
        <f>"薛素华"</f>
        <v>薛素华</v>
      </c>
    </row>
    <row r="10" spans="1:5" s="6" customFormat="1" ht="15" customHeight="1">
      <c r="A10" s="5">
        <v>8</v>
      </c>
      <c r="B10" s="5" t="str">
        <f>"67802024072409283390422"</f>
        <v>67802024072409283390422</v>
      </c>
      <c r="C10" s="5" t="str">
        <f>"20240102"</f>
        <v>20240102</v>
      </c>
      <c r="D10" s="5" t="s">
        <v>9</v>
      </c>
      <c r="E10" s="5" t="str">
        <f>"侯梦雨"</f>
        <v>侯梦雨</v>
      </c>
    </row>
    <row r="11" spans="1:5" s="6" customFormat="1" ht="15" customHeight="1">
      <c r="A11" s="5">
        <v>9</v>
      </c>
      <c r="B11" s="5" t="str">
        <f>"67802024072510125497664"</f>
        <v>67802024072510125497664</v>
      </c>
      <c r="C11" s="5" t="str">
        <f>"20240102"</f>
        <v>20240102</v>
      </c>
      <c r="D11" s="5" t="s">
        <v>9</v>
      </c>
      <c r="E11" s="5" t="str">
        <f>"杜彬"</f>
        <v>杜彬</v>
      </c>
    </row>
    <row r="12" spans="1:5" s="6" customFormat="1" ht="15" customHeight="1">
      <c r="A12" s="5">
        <v>10</v>
      </c>
      <c r="B12" s="5" t="str">
        <f>"67802024072517563999294"</f>
        <v>67802024072517563999294</v>
      </c>
      <c r="C12" s="5" t="str">
        <f>"20240102"</f>
        <v>20240102</v>
      </c>
      <c r="D12" s="5" t="s">
        <v>9</v>
      </c>
      <c r="E12" s="5" t="str">
        <f>"戴岩"</f>
        <v>戴岩</v>
      </c>
    </row>
    <row r="13" spans="1:5" s="6" customFormat="1" ht="15" customHeight="1">
      <c r="A13" s="5">
        <v>11</v>
      </c>
      <c r="B13" s="5" t="str">
        <f>"67802024072300024080199"</f>
        <v>67802024072300024080199</v>
      </c>
      <c r="C13" s="5" t="str">
        <f>"20240102"</f>
        <v>20240102</v>
      </c>
      <c r="D13" s="5" t="s">
        <v>9</v>
      </c>
      <c r="E13" s="5" t="str">
        <f>"吴佳灵"</f>
        <v>吴佳灵</v>
      </c>
    </row>
    <row r="14" spans="1:5" s="6" customFormat="1" ht="15" customHeight="1">
      <c r="A14" s="5">
        <v>12</v>
      </c>
      <c r="B14" s="5" t="str">
        <f>"678020240726105340100911"</f>
        <v>678020240726105340100911</v>
      </c>
      <c r="C14" s="5" t="str">
        <f>"20240102"</f>
        <v>20240102</v>
      </c>
      <c r="D14" s="5" t="s">
        <v>9</v>
      </c>
      <c r="E14" s="5" t="str">
        <f>"张静静 "</f>
        <v xml:space="preserve">张静静 </v>
      </c>
    </row>
    <row r="15" spans="1:5" s="6" customFormat="1" ht="15" customHeight="1">
      <c r="A15" s="5">
        <v>13</v>
      </c>
      <c r="B15" s="5" t="str">
        <f>"67802024072210303872227"</f>
        <v>67802024072210303872227</v>
      </c>
      <c r="C15" s="5" t="str">
        <f t="shared" ref="C15:C21" si="1">"20240103"</f>
        <v>20240103</v>
      </c>
      <c r="D15" s="5" t="s">
        <v>10</v>
      </c>
      <c r="E15" s="5" t="str">
        <f>"刘威"</f>
        <v>刘威</v>
      </c>
    </row>
    <row r="16" spans="1:5" s="6" customFormat="1" ht="15" customHeight="1">
      <c r="A16" s="5">
        <v>14</v>
      </c>
      <c r="B16" s="5" t="str">
        <f>"67802024072322132488302"</f>
        <v>67802024072322132488302</v>
      </c>
      <c r="C16" s="5" t="str">
        <f t="shared" si="1"/>
        <v>20240103</v>
      </c>
      <c r="D16" s="5" t="s">
        <v>10</v>
      </c>
      <c r="E16" s="5" t="str">
        <f>"李金城"</f>
        <v>李金城</v>
      </c>
    </row>
    <row r="17" spans="1:5" s="6" customFormat="1" ht="15" customHeight="1">
      <c r="A17" s="5">
        <v>15</v>
      </c>
      <c r="B17" s="5" t="str">
        <f>"67802024072512133898071"</f>
        <v>67802024072512133898071</v>
      </c>
      <c r="C17" s="5" t="str">
        <f t="shared" si="1"/>
        <v>20240103</v>
      </c>
      <c r="D17" s="5" t="s">
        <v>10</v>
      </c>
      <c r="E17" s="5" t="str">
        <f>"余世瑶"</f>
        <v>余世瑶</v>
      </c>
    </row>
    <row r="18" spans="1:5" s="6" customFormat="1" ht="15" customHeight="1">
      <c r="A18" s="5">
        <v>16</v>
      </c>
      <c r="B18" s="5" t="str">
        <f>"67802024072513515498365"</f>
        <v>67802024072513515498365</v>
      </c>
      <c r="C18" s="5" t="str">
        <f t="shared" si="1"/>
        <v>20240103</v>
      </c>
      <c r="D18" s="5" t="s">
        <v>10</v>
      </c>
      <c r="E18" s="5" t="str">
        <f>"史大燕"</f>
        <v>史大燕</v>
      </c>
    </row>
    <row r="19" spans="1:5" s="6" customFormat="1" ht="15" customHeight="1">
      <c r="A19" s="5">
        <v>17</v>
      </c>
      <c r="B19" s="5" t="str">
        <f>"678020240726091846100564"</f>
        <v>678020240726091846100564</v>
      </c>
      <c r="C19" s="5" t="str">
        <f t="shared" si="1"/>
        <v>20240103</v>
      </c>
      <c r="D19" s="5" t="s">
        <v>10</v>
      </c>
      <c r="E19" s="5" t="str">
        <f>"张瑞"</f>
        <v>张瑞</v>
      </c>
    </row>
    <row r="20" spans="1:5" s="6" customFormat="1" ht="15" customHeight="1">
      <c r="A20" s="5">
        <v>18</v>
      </c>
      <c r="B20" s="5" t="str">
        <f>"678020240726121200101189"</f>
        <v>678020240726121200101189</v>
      </c>
      <c r="C20" s="5" t="str">
        <f t="shared" si="1"/>
        <v>20240103</v>
      </c>
      <c r="D20" s="5" t="s">
        <v>10</v>
      </c>
      <c r="E20" s="5" t="str">
        <f>"刘瑞祥"</f>
        <v>刘瑞祥</v>
      </c>
    </row>
    <row r="21" spans="1:5" s="6" customFormat="1" ht="15" customHeight="1">
      <c r="A21" s="5">
        <v>19</v>
      </c>
      <c r="B21" s="5" t="str">
        <f>"678020240726142213101744"</f>
        <v>678020240726142213101744</v>
      </c>
      <c r="C21" s="5" t="str">
        <f t="shared" si="1"/>
        <v>20240103</v>
      </c>
      <c r="D21" s="5" t="s">
        <v>10</v>
      </c>
      <c r="E21" s="5" t="str">
        <f>"高松"</f>
        <v>高松</v>
      </c>
    </row>
    <row r="22" spans="1:5" s="6" customFormat="1" ht="15" customHeight="1">
      <c r="A22" s="5">
        <v>20</v>
      </c>
      <c r="B22" s="5" t="str">
        <f>"67802024072216482676632"</f>
        <v>67802024072216482676632</v>
      </c>
      <c r="C22" s="5" t="str">
        <f t="shared" ref="C22:C34" si="2">"20240104"</f>
        <v>20240104</v>
      </c>
      <c r="D22" s="5" t="s">
        <v>4</v>
      </c>
      <c r="E22" s="5" t="str">
        <f>"宿文慧"</f>
        <v>宿文慧</v>
      </c>
    </row>
    <row r="23" spans="1:5" s="6" customFormat="1" ht="15" customHeight="1">
      <c r="A23" s="5">
        <v>21</v>
      </c>
      <c r="B23" s="5" t="str">
        <f>"67802024072215155175585"</f>
        <v>67802024072215155175585</v>
      </c>
      <c r="C23" s="5" t="str">
        <f t="shared" si="2"/>
        <v>20240104</v>
      </c>
      <c r="D23" s="5" t="s">
        <v>4</v>
      </c>
      <c r="E23" s="5" t="str">
        <f>"刘蕊"</f>
        <v>刘蕊</v>
      </c>
    </row>
    <row r="24" spans="1:5" s="6" customFormat="1" ht="15" customHeight="1">
      <c r="A24" s="5">
        <v>22</v>
      </c>
      <c r="B24" s="5" t="str">
        <f>"67802024072412051892507"</f>
        <v>67802024072412051892507</v>
      </c>
      <c r="C24" s="5" t="str">
        <f t="shared" si="2"/>
        <v>20240104</v>
      </c>
      <c r="D24" s="5" t="s">
        <v>4</v>
      </c>
      <c r="E24" s="5" t="str">
        <f>"姜霞"</f>
        <v>姜霞</v>
      </c>
    </row>
    <row r="25" spans="1:5" s="6" customFormat="1" ht="15" customHeight="1">
      <c r="A25" s="5">
        <v>23</v>
      </c>
      <c r="B25" s="5" t="str">
        <f>"67802024072411565492444"</f>
        <v>67802024072411565492444</v>
      </c>
      <c r="C25" s="5" t="str">
        <f t="shared" si="2"/>
        <v>20240104</v>
      </c>
      <c r="D25" s="5" t="s">
        <v>4</v>
      </c>
      <c r="E25" s="5" t="str">
        <f>"王晴晴"</f>
        <v>王晴晴</v>
      </c>
    </row>
    <row r="26" spans="1:5" s="6" customFormat="1" ht="15" customHeight="1">
      <c r="A26" s="5">
        <v>24</v>
      </c>
      <c r="B26" s="5" t="str">
        <f>"67802024072420425396533"</f>
        <v>67802024072420425396533</v>
      </c>
      <c r="C26" s="5" t="str">
        <f t="shared" si="2"/>
        <v>20240104</v>
      </c>
      <c r="D26" s="5" t="s">
        <v>4</v>
      </c>
      <c r="E26" s="5" t="str">
        <f>"陈凯丽"</f>
        <v>陈凯丽</v>
      </c>
    </row>
    <row r="27" spans="1:5" s="6" customFormat="1" ht="15" customHeight="1">
      <c r="A27" s="5">
        <v>25</v>
      </c>
      <c r="B27" s="5" t="str">
        <f>"67802024072411444692332"</f>
        <v>67802024072411444692332</v>
      </c>
      <c r="C27" s="5" t="str">
        <f t="shared" si="2"/>
        <v>20240104</v>
      </c>
      <c r="D27" s="5" t="s">
        <v>4</v>
      </c>
      <c r="E27" s="5" t="str">
        <f>"陈家会"</f>
        <v>陈家会</v>
      </c>
    </row>
    <row r="28" spans="1:5" s="6" customFormat="1" ht="15" customHeight="1">
      <c r="A28" s="5">
        <v>26</v>
      </c>
      <c r="B28" s="5" t="str">
        <f>"678020240726090805100524"</f>
        <v>678020240726090805100524</v>
      </c>
      <c r="C28" s="5" t="str">
        <f t="shared" si="2"/>
        <v>20240104</v>
      </c>
      <c r="D28" s="5" t="s">
        <v>4</v>
      </c>
      <c r="E28" s="5" t="str">
        <f>"陈攀"</f>
        <v>陈攀</v>
      </c>
    </row>
    <row r="29" spans="1:5" s="6" customFormat="1" ht="15" customHeight="1">
      <c r="A29" s="5">
        <v>27</v>
      </c>
      <c r="B29" s="5" t="str">
        <f>"67802024072318172486024"</f>
        <v>67802024072318172486024</v>
      </c>
      <c r="C29" s="5" t="str">
        <f t="shared" si="2"/>
        <v>20240104</v>
      </c>
      <c r="D29" s="5" t="s">
        <v>4</v>
      </c>
      <c r="E29" s="5" t="str">
        <f>"邓芳妮"</f>
        <v>邓芳妮</v>
      </c>
    </row>
    <row r="30" spans="1:5" s="6" customFormat="1" ht="15" customHeight="1">
      <c r="A30" s="5">
        <v>28</v>
      </c>
      <c r="B30" s="5" t="str">
        <f>"67802024072217500377251"</f>
        <v>67802024072217500377251</v>
      </c>
      <c r="C30" s="5" t="str">
        <f t="shared" si="2"/>
        <v>20240104</v>
      </c>
      <c r="D30" s="5" t="s">
        <v>4</v>
      </c>
      <c r="E30" s="5" t="str">
        <f>"颜赛赛"</f>
        <v>颜赛赛</v>
      </c>
    </row>
    <row r="31" spans="1:5" s="6" customFormat="1" ht="15" customHeight="1">
      <c r="A31" s="5">
        <v>29</v>
      </c>
      <c r="B31" s="5" t="str">
        <f>"67802024072210263072157"</f>
        <v>67802024072210263072157</v>
      </c>
      <c r="C31" s="5" t="str">
        <f t="shared" si="2"/>
        <v>20240104</v>
      </c>
      <c r="D31" s="5" t="s">
        <v>4</v>
      </c>
      <c r="E31" s="5" t="str">
        <f>"马雪雨"</f>
        <v>马雪雨</v>
      </c>
    </row>
    <row r="32" spans="1:5" s="6" customFormat="1" ht="15" customHeight="1">
      <c r="A32" s="5">
        <v>30</v>
      </c>
      <c r="B32" s="5" t="str">
        <f>"678020240726144300101819"</f>
        <v>678020240726144300101819</v>
      </c>
      <c r="C32" s="5" t="str">
        <f t="shared" si="2"/>
        <v>20240104</v>
      </c>
      <c r="D32" s="5" t="s">
        <v>4</v>
      </c>
      <c r="E32" s="5" t="str">
        <f>"张红云"</f>
        <v>张红云</v>
      </c>
    </row>
    <row r="33" spans="1:5" s="6" customFormat="1" ht="15" customHeight="1">
      <c r="A33" s="5">
        <v>31</v>
      </c>
      <c r="B33" s="5" t="str">
        <f>"678020240726151745102001"</f>
        <v>678020240726151745102001</v>
      </c>
      <c r="C33" s="5" t="str">
        <f t="shared" si="2"/>
        <v>20240104</v>
      </c>
      <c r="D33" s="5" t="s">
        <v>4</v>
      </c>
      <c r="E33" s="5" t="str">
        <f>"周淼淼"</f>
        <v>周淼淼</v>
      </c>
    </row>
    <row r="34" spans="1:5" s="6" customFormat="1" ht="15" customHeight="1">
      <c r="A34" s="5">
        <v>32</v>
      </c>
      <c r="B34" s="5" t="str">
        <f>"678020240726151915102012"</f>
        <v>678020240726151915102012</v>
      </c>
      <c r="C34" s="5" t="str">
        <f t="shared" si="2"/>
        <v>20240104</v>
      </c>
      <c r="D34" s="5" t="s">
        <v>4</v>
      </c>
      <c r="E34" s="5" t="str">
        <f>"徐晶晶"</f>
        <v>徐晶晶</v>
      </c>
    </row>
    <row r="35" spans="1:5" s="6" customFormat="1" ht="15" customHeight="1">
      <c r="A35" s="5">
        <v>33</v>
      </c>
      <c r="B35" s="5" t="str">
        <f>"67802024072211142672997"</f>
        <v>67802024072211142672997</v>
      </c>
      <c r="C35" s="5" t="str">
        <f>"20240105"</f>
        <v>20240105</v>
      </c>
      <c r="D35" s="5" t="s">
        <v>11</v>
      </c>
      <c r="E35" s="5" t="str">
        <f>"刘玉萍"</f>
        <v>刘玉萍</v>
      </c>
    </row>
    <row r="36" spans="1:5" s="6" customFormat="1" ht="15" customHeight="1">
      <c r="A36" s="5">
        <v>34</v>
      </c>
      <c r="B36" s="5" t="str">
        <f>"67802024072219120777871"</f>
        <v>67802024072219120777871</v>
      </c>
      <c r="C36" s="5" t="str">
        <f>"20240105"</f>
        <v>20240105</v>
      </c>
      <c r="D36" s="5" t="s">
        <v>11</v>
      </c>
      <c r="E36" s="5" t="str">
        <f>"金瑞雪"</f>
        <v>金瑞雪</v>
      </c>
    </row>
    <row r="37" spans="1:5" s="6" customFormat="1" ht="15" customHeight="1">
      <c r="A37" s="5">
        <v>35</v>
      </c>
      <c r="B37" s="5" t="str">
        <f>"67802024072418115996105"</f>
        <v>67802024072418115996105</v>
      </c>
      <c r="C37" s="5" t="str">
        <f>"20240105"</f>
        <v>20240105</v>
      </c>
      <c r="D37" s="5" t="s">
        <v>11</v>
      </c>
      <c r="E37" s="5" t="str">
        <f>"沈功翠"</f>
        <v>沈功翠</v>
      </c>
    </row>
    <row r="38" spans="1:5" s="6" customFormat="1" ht="15" customHeight="1">
      <c r="A38" s="5">
        <v>36</v>
      </c>
      <c r="B38" s="5" t="str">
        <f>"678020240725222109100027"</f>
        <v>678020240725222109100027</v>
      </c>
      <c r="C38" s="5" t="str">
        <f>"20240105"</f>
        <v>20240105</v>
      </c>
      <c r="D38" s="5" t="s">
        <v>11</v>
      </c>
      <c r="E38" s="5" t="str">
        <f>"李正伟"</f>
        <v>李正伟</v>
      </c>
    </row>
    <row r="39" spans="1:5" s="6" customFormat="1" ht="15" customHeight="1">
      <c r="A39" s="5">
        <v>37</v>
      </c>
      <c r="B39" s="5" t="str">
        <f>"678020240726003555100287"</f>
        <v>678020240726003555100287</v>
      </c>
      <c r="C39" s="5" t="str">
        <f>"20240105"</f>
        <v>20240105</v>
      </c>
      <c r="D39" s="5" t="s">
        <v>11</v>
      </c>
      <c r="E39" s="5" t="str">
        <f>"王梦文"</f>
        <v>王梦文</v>
      </c>
    </row>
    <row r="40" spans="1:5" s="6" customFormat="1" ht="15" customHeight="1">
      <c r="A40" s="5">
        <v>38</v>
      </c>
      <c r="B40" s="5" t="str">
        <f>"67802024072209272771032"</f>
        <v>67802024072209272771032</v>
      </c>
      <c r="C40" s="5" t="str">
        <f t="shared" ref="C40:C52" si="3">"20240106"</f>
        <v>20240106</v>
      </c>
      <c r="D40" s="5" t="s">
        <v>8</v>
      </c>
      <c r="E40" s="5" t="str">
        <f>"丁梅"</f>
        <v>丁梅</v>
      </c>
    </row>
    <row r="41" spans="1:5" s="6" customFormat="1" ht="15" customHeight="1">
      <c r="A41" s="5">
        <v>39</v>
      </c>
      <c r="B41" s="5" t="str">
        <f>"67802024072212345973981"</f>
        <v>67802024072212345973981</v>
      </c>
      <c r="C41" s="5" t="str">
        <f t="shared" si="3"/>
        <v>20240106</v>
      </c>
      <c r="D41" s="5" t="s">
        <v>8</v>
      </c>
      <c r="E41" s="5" t="str">
        <f>"于秀乾"</f>
        <v>于秀乾</v>
      </c>
    </row>
    <row r="42" spans="1:5" s="6" customFormat="1" ht="15" customHeight="1">
      <c r="A42" s="5">
        <v>40</v>
      </c>
      <c r="B42" s="5" t="str">
        <f>"67802024072214391675236"</f>
        <v>67802024072214391675236</v>
      </c>
      <c r="C42" s="5" t="str">
        <f t="shared" si="3"/>
        <v>20240106</v>
      </c>
      <c r="D42" s="5" t="s">
        <v>8</v>
      </c>
      <c r="E42" s="5" t="str">
        <f>"王维佳"</f>
        <v>王维佳</v>
      </c>
    </row>
    <row r="43" spans="1:5" s="6" customFormat="1" ht="15" customHeight="1">
      <c r="A43" s="5">
        <v>41</v>
      </c>
      <c r="B43" s="5" t="str">
        <f>"67802024072217410577169"</f>
        <v>67802024072217410577169</v>
      </c>
      <c r="C43" s="5" t="str">
        <f t="shared" si="3"/>
        <v>20240106</v>
      </c>
      <c r="D43" s="5" t="s">
        <v>8</v>
      </c>
      <c r="E43" s="5" t="str">
        <f>"张静"</f>
        <v>张静</v>
      </c>
    </row>
    <row r="44" spans="1:5" s="6" customFormat="1" ht="15" customHeight="1">
      <c r="A44" s="5">
        <v>42</v>
      </c>
      <c r="B44" s="5" t="str">
        <f>"67802024072220134378363"</f>
        <v>67802024072220134378363</v>
      </c>
      <c r="C44" s="5" t="str">
        <f t="shared" si="3"/>
        <v>20240106</v>
      </c>
      <c r="D44" s="5" t="s">
        <v>8</v>
      </c>
      <c r="E44" s="5" t="str">
        <f>"王宇晴"</f>
        <v>王宇晴</v>
      </c>
    </row>
    <row r="45" spans="1:5" s="6" customFormat="1" ht="15" customHeight="1">
      <c r="A45" s="5">
        <v>43</v>
      </c>
      <c r="B45" s="5" t="str">
        <f>"67802024072220231478462"</f>
        <v>67802024072220231478462</v>
      </c>
      <c r="C45" s="5" t="str">
        <f t="shared" si="3"/>
        <v>20240106</v>
      </c>
      <c r="D45" s="5" t="s">
        <v>8</v>
      </c>
      <c r="E45" s="5" t="str">
        <f>"李大能"</f>
        <v>李大能</v>
      </c>
    </row>
    <row r="46" spans="1:5" s="6" customFormat="1" ht="15" customHeight="1">
      <c r="A46" s="5">
        <v>44</v>
      </c>
      <c r="B46" s="5" t="str">
        <f>"67802024072313514283645"</f>
        <v>67802024072313514283645</v>
      </c>
      <c r="C46" s="5" t="str">
        <f t="shared" si="3"/>
        <v>20240106</v>
      </c>
      <c r="D46" s="5" t="s">
        <v>8</v>
      </c>
      <c r="E46" s="5" t="str">
        <f>"纪海侠"</f>
        <v>纪海侠</v>
      </c>
    </row>
    <row r="47" spans="1:5" s="6" customFormat="1" ht="15" customHeight="1">
      <c r="A47" s="5">
        <v>45</v>
      </c>
      <c r="B47" s="5" t="str">
        <f>"67802024072318333086154"</f>
        <v>67802024072318333086154</v>
      </c>
      <c r="C47" s="5" t="str">
        <f t="shared" si="3"/>
        <v>20240106</v>
      </c>
      <c r="D47" s="5" t="s">
        <v>8</v>
      </c>
      <c r="E47" s="5" t="str">
        <f>"周丽芳"</f>
        <v>周丽芳</v>
      </c>
    </row>
    <row r="48" spans="1:5" s="6" customFormat="1" ht="15" customHeight="1">
      <c r="A48" s="5">
        <v>46</v>
      </c>
      <c r="B48" s="5" t="str">
        <f>"67802024072219125977878"</f>
        <v>67802024072219125977878</v>
      </c>
      <c r="C48" s="5" t="str">
        <f t="shared" si="3"/>
        <v>20240106</v>
      </c>
      <c r="D48" s="5" t="s">
        <v>8</v>
      </c>
      <c r="E48" s="5" t="str">
        <f>"席痛快"</f>
        <v>席痛快</v>
      </c>
    </row>
    <row r="49" spans="1:5" s="6" customFormat="1" ht="15" customHeight="1">
      <c r="A49" s="5">
        <v>47</v>
      </c>
      <c r="B49" s="5" t="str">
        <f>"67802024072217351677104"</f>
        <v>67802024072217351677104</v>
      </c>
      <c r="C49" s="5" t="str">
        <f t="shared" si="3"/>
        <v>20240106</v>
      </c>
      <c r="D49" s="5" t="s">
        <v>8</v>
      </c>
      <c r="E49" s="5" t="str">
        <f>"王子倩"</f>
        <v>王子倩</v>
      </c>
    </row>
    <row r="50" spans="1:5" s="6" customFormat="1" ht="15" customHeight="1">
      <c r="A50" s="5">
        <v>48</v>
      </c>
      <c r="B50" s="5" t="str">
        <f>"67802024072521391199889"</f>
        <v>67802024072521391199889</v>
      </c>
      <c r="C50" s="5" t="str">
        <f t="shared" si="3"/>
        <v>20240106</v>
      </c>
      <c r="D50" s="5" t="s">
        <v>8</v>
      </c>
      <c r="E50" s="5" t="str">
        <f>"刘梦亭"</f>
        <v>刘梦亭</v>
      </c>
    </row>
    <row r="51" spans="1:5" s="6" customFormat="1" ht="15" customHeight="1">
      <c r="A51" s="5">
        <v>49</v>
      </c>
      <c r="B51" s="5" t="str">
        <f>"67802024072210571472695"</f>
        <v>67802024072210571472695</v>
      </c>
      <c r="C51" s="5" t="str">
        <f t="shared" si="3"/>
        <v>20240106</v>
      </c>
      <c r="D51" s="5" t="s">
        <v>8</v>
      </c>
      <c r="E51" s="5" t="str">
        <f>"李嫚玉"</f>
        <v>李嫚玉</v>
      </c>
    </row>
    <row r="52" spans="1:5" s="6" customFormat="1" ht="15" customHeight="1">
      <c r="A52" s="5">
        <v>50</v>
      </c>
      <c r="B52" s="5" t="str">
        <f>"678020240726141632101719"</f>
        <v>678020240726141632101719</v>
      </c>
      <c r="C52" s="5" t="str">
        <f t="shared" si="3"/>
        <v>20240106</v>
      </c>
      <c r="D52" s="5" t="s">
        <v>8</v>
      </c>
      <c r="E52" s="5" t="str">
        <f>"赵琦"</f>
        <v>赵琦</v>
      </c>
    </row>
    <row r="53" spans="1:5" s="6" customFormat="1" ht="15" customHeight="1">
      <c r="A53" s="5">
        <v>51</v>
      </c>
      <c r="B53" s="5" t="str">
        <f>"67802024072223012079936"</f>
        <v>67802024072223012079936</v>
      </c>
      <c r="C53" s="5" t="str">
        <f t="shared" ref="C53:C67" si="4">"20240107"</f>
        <v>20240107</v>
      </c>
      <c r="D53" s="5" t="s">
        <v>7</v>
      </c>
      <c r="E53" s="5" t="str">
        <f>"闫小媛"</f>
        <v>闫小媛</v>
      </c>
    </row>
    <row r="54" spans="1:5" s="6" customFormat="1" ht="15" customHeight="1">
      <c r="A54" s="5">
        <v>52</v>
      </c>
      <c r="B54" s="5" t="str">
        <f>"67802024072211252773147"</f>
        <v>67802024072211252773147</v>
      </c>
      <c r="C54" s="5" t="str">
        <f t="shared" si="4"/>
        <v>20240107</v>
      </c>
      <c r="D54" s="5" t="s">
        <v>7</v>
      </c>
      <c r="E54" s="5" t="str">
        <f>"郑玉芳"</f>
        <v>郑玉芳</v>
      </c>
    </row>
    <row r="55" spans="1:5" s="6" customFormat="1" ht="15" customHeight="1">
      <c r="A55" s="5">
        <v>53</v>
      </c>
      <c r="B55" s="5" t="str">
        <f>"67802024072310474082016"</f>
        <v>67802024072310474082016</v>
      </c>
      <c r="C55" s="5" t="str">
        <f t="shared" si="4"/>
        <v>20240107</v>
      </c>
      <c r="D55" s="5" t="s">
        <v>7</v>
      </c>
      <c r="E55" s="5" t="str">
        <f>"刘露"</f>
        <v>刘露</v>
      </c>
    </row>
    <row r="56" spans="1:5" s="6" customFormat="1" ht="15" customHeight="1">
      <c r="A56" s="5">
        <v>54</v>
      </c>
      <c r="B56" s="5" t="str">
        <f>"67802024072314095883762"</f>
        <v>67802024072314095883762</v>
      </c>
      <c r="C56" s="5" t="str">
        <f t="shared" si="4"/>
        <v>20240107</v>
      </c>
      <c r="D56" s="5" t="s">
        <v>7</v>
      </c>
      <c r="E56" s="5" t="str">
        <f>"胡晓玥"</f>
        <v>胡晓玥</v>
      </c>
    </row>
    <row r="57" spans="1:5" s="6" customFormat="1" ht="15" customHeight="1">
      <c r="A57" s="5">
        <v>55</v>
      </c>
      <c r="B57" s="5" t="str">
        <f>"67802024072409490990758"</f>
        <v>67802024072409490990758</v>
      </c>
      <c r="C57" s="5" t="str">
        <f t="shared" si="4"/>
        <v>20240107</v>
      </c>
      <c r="D57" s="5" t="s">
        <v>7</v>
      </c>
      <c r="E57" s="5" t="str">
        <f>"王连军"</f>
        <v>王连军</v>
      </c>
    </row>
    <row r="58" spans="1:5" s="6" customFormat="1" ht="15" customHeight="1">
      <c r="A58" s="5">
        <v>56</v>
      </c>
      <c r="B58" s="5" t="str">
        <f>"67802024072421174296663"</f>
        <v>67802024072421174296663</v>
      </c>
      <c r="C58" s="5" t="str">
        <f t="shared" si="4"/>
        <v>20240107</v>
      </c>
      <c r="D58" s="5" t="s">
        <v>7</v>
      </c>
      <c r="E58" s="5" t="str">
        <f>"何晓利"</f>
        <v>何晓利</v>
      </c>
    </row>
    <row r="59" spans="1:5" s="6" customFormat="1" ht="15" customHeight="1">
      <c r="A59" s="5">
        <v>57</v>
      </c>
      <c r="B59" s="5" t="str">
        <f>"67802024072512324698126"</f>
        <v>67802024072512324698126</v>
      </c>
      <c r="C59" s="5" t="str">
        <f t="shared" si="4"/>
        <v>20240107</v>
      </c>
      <c r="D59" s="5" t="s">
        <v>7</v>
      </c>
      <c r="E59" s="5" t="str">
        <f>"李珍珍"</f>
        <v>李珍珍</v>
      </c>
    </row>
    <row r="60" spans="1:5" s="6" customFormat="1" ht="15" customHeight="1">
      <c r="A60" s="5">
        <v>58</v>
      </c>
      <c r="B60" s="5" t="str">
        <f>"67802024072421152696651"</f>
        <v>67802024072421152696651</v>
      </c>
      <c r="C60" s="5" t="str">
        <f t="shared" si="4"/>
        <v>20240107</v>
      </c>
      <c r="D60" s="5" t="s">
        <v>7</v>
      </c>
      <c r="E60" s="5" t="str">
        <f>"孙伟娟"</f>
        <v>孙伟娟</v>
      </c>
    </row>
    <row r="61" spans="1:5" s="6" customFormat="1" ht="15" customHeight="1">
      <c r="A61" s="5">
        <v>59</v>
      </c>
      <c r="B61" s="5" t="str">
        <f>"67802024072512241598102"</f>
        <v>67802024072512241598102</v>
      </c>
      <c r="C61" s="5" t="str">
        <f t="shared" si="4"/>
        <v>20240107</v>
      </c>
      <c r="D61" s="5" t="s">
        <v>7</v>
      </c>
      <c r="E61" s="5" t="str">
        <f>"王培培"</f>
        <v>王培培</v>
      </c>
    </row>
    <row r="62" spans="1:5" s="6" customFormat="1" ht="15" customHeight="1">
      <c r="A62" s="5">
        <v>60</v>
      </c>
      <c r="B62" s="5" t="str">
        <f>"67802024072515224298675"</f>
        <v>67802024072515224298675</v>
      </c>
      <c r="C62" s="5" t="str">
        <f t="shared" si="4"/>
        <v>20240107</v>
      </c>
      <c r="D62" s="5" t="s">
        <v>7</v>
      </c>
      <c r="E62" s="5" t="str">
        <f>"高凤美"</f>
        <v>高凤美</v>
      </c>
    </row>
    <row r="63" spans="1:5" s="6" customFormat="1" ht="15" customHeight="1">
      <c r="A63" s="5">
        <v>61</v>
      </c>
      <c r="B63" s="5" t="str">
        <f>"67802024072323115388841"</f>
        <v>67802024072323115388841</v>
      </c>
      <c r="C63" s="5" t="str">
        <f t="shared" si="4"/>
        <v>20240107</v>
      </c>
      <c r="D63" s="5" t="s">
        <v>7</v>
      </c>
      <c r="E63" s="5" t="str">
        <f>"马倩茹"</f>
        <v>马倩茹</v>
      </c>
    </row>
    <row r="64" spans="1:5" s="6" customFormat="1" ht="15" customHeight="1">
      <c r="A64" s="5">
        <v>62</v>
      </c>
      <c r="B64" s="5" t="str">
        <f>"67802024072517173399166"</f>
        <v>67802024072517173399166</v>
      </c>
      <c r="C64" s="5" t="str">
        <f t="shared" si="4"/>
        <v>20240107</v>
      </c>
      <c r="D64" s="5" t="s">
        <v>7</v>
      </c>
      <c r="E64" s="5" t="str">
        <f>"孙贞贞"</f>
        <v>孙贞贞</v>
      </c>
    </row>
    <row r="65" spans="1:5" s="6" customFormat="1" ht="15" customHeight="1">
      <c r="A65" s="5">
        <v>63</v>
      </c>
      <c r="B65" s="5" t="str">
        <f>"67802024072519335799517"</f>
        <v>67802024072519335799517</v>
      </c>
      <c r="C65" s="5" t="str">
        <f t="shared" si="4"/>
        <v>20240107</v>
      </c>
      <c r="D65" s="5" t="s">
        <v>7</v>
      </c>
      <c r="E65" s="5" t="str">
        <f>"普朵朵"</f>
        <v>普朵朵</v>
      </c>
    </row>
    <row r="66" spans="1:5" s="6" customFormat="1" ht="15" customHeight="1">
      <c r="A66" s="5">
        <v>64</v>
      </c>
      <c r="B66" s="5" t="str">
        <f>"678020240726145644101874"</f>
        <v>678020240726145644101874</v>
      </c>
      <c r="C66" s="5" t="str">
        <f t="shared" si="4"/>
        <v>20240107</v>
      </c>
      <c r="D66" s="5" t="s">
        <v>7</v>
      </c>
      <c r="E66" s="5" t="str">
        <f>"姜丽君"</f>
        <v>姜丽君</v>
      </c>
    </row>
    <row r="67" spans="1:5" s="6" customFormat="1" ht="15" customHeight="1">
      <c r="A67" s="5">
        <v>65</v>
      </c>
      <c r="B67" s="5" t="str">
        <f>"678020240726092203100576"</f>
        <v>678020240726092203100576</v>
      </c>
      <c r="C67" s="5" t="str">
        <f t="shared" si="4"/>
        <v>20240107</v>
      </c>
      <c r="D67" s="5" t="s">
        <v>7</v>
      </c>
      <c r="E67" s="5" t="str">
        <f>"任堂梅"</f>
        <v>任堂梅</v>
      </c>
    </row>
    <row r="68" spans="1:5" s="6" customFormat="1" ht="15" customHeight="1">
      <c r="A68" s="5">
        <v>66</v>
      </c>
      <c r="B68" s="5" t="str">
        <f>"67802024072209075170643"</f>
        <v>67802024072209075170643</v>
      </c>
      <c r="C68" s="5" t="str">
        <f t="shared" ref="C68:C86" si="5">"20240108"</f>
        <v>20240108</v>
      </c>
      <c r="D68" s="5" t="s">
        <v>5</v>
      </c>
      <c r="E68" s="5" t="str">
        <f>"刘晗"</f>
        <v>刘晗</v>
      </c>
    </row>
    <row r="69" spans="1:5" s="6" customFormat="1" ht="15" customHeight="1">
      <c r="A69" s="5">
        <v>67</v>
      </c>
      <c r="B69" s="5" t="str">
        <f>"67802024072211491273477"</f>
        <v>67802024072211491273477</v>
      </c>
      <c r="C69" s="5" t="str">
        <f t="shared" si="5"/>
        <v>20240108</v>
      </c>
      <c r="D69" s="5" t="s">
        <v>5</v>
      </c>
      <c r="E69" s="5" t="str">
        <f>"钟明生"</f>
        <v>钟明生</v>
      </c>
    </row>
    <row r="70" spans="1:5" s="6" customFormat="1" ht="15" customHeight="1">
      <c r="A70" s="5">
        <v>68</v>
      </c>
      <c r="B70" s="5" t="str">
        <f>"67802024072220511678716"</f>
        <v>67802024072220511678716</v>
      </c>
      <c r="C70" s="5" t="str">
        <f t="shared" si="5"/>
        <v>20240108</v>
      </c>
      <c r="D70" s="5" t="s">
        <v>5</v>
      </c>
      <c r="E70" s="5" t="str">
        <f>"宁硕"</f>
        <v>宁硕</v>
      </c>
    </row>
    <row r="71" spans="1:5" s="6" customFormat="1" ht="15" customHeight="1">
      <c r="A71" s="5">
        <v>69</v>
      </c>
      <c r="B71" s="5" t="str">
        <f>"67802024072213203774537"</f>
        <v>67802024072213203774537</v>
      </c>
      <c r="C71" s="5" t="str">
        <f t="shared" si="5"/>
        <v>20240108</v>
      </c>
      <c r="D71" s="5" t="s">
        <v>5</v>
      </c>
      <c r="E71" s="5" t="str">
        <f>"李琪"</f>
        <v>李琪</v>
      </c>
    </row>
    <row r="72" spans="1:5" s="6" customFormat="1" ht="15" customHeight="1">
      <c r="A72" s="5">
        <v>70</v>
      </c>
      <c r="B72" s="5" t="str">
        <f>"67802024072420432296537"</f>
        <v>67802024072420432296537</v>
      </c>
      <c r="C72" s="5" t="str">
        <f t="shared" si="5"/>
        <v>20240108</v>
      </c>
      <c r="D72" s="5" t="s">
        <v>5</v>
      </c>
      <c r="E72" s="5" t="str">
        <f>"苏旋"</f>
        <v>苏旋</v>
      </c>
    </row>
    <row r="73" spans="1:5" s="6" customFormat="1" ht="15" customHeight="1">
      <c r="A73" s="5">
        <v>71</v>
      </c>
      <c r="B73" s="5" t="str">
        <f>"67802024072209324771149"</f>
        <v>67802024072209324771149</v>
      </c>
      <c r="C73" s="5" t="str">
        <f t="shared" si="5"/>
        <v>20240108</v>
      </c>
      <c r="D73" s="5" t="s">
        <v>5</v>
      </c>
      <c r="E73" s="5" t="str">
        <f>"刘宝路"</f>
        <v>刘宝路</v>
      </c>
    </row>
    <row r="74" spans="1:5" s="6" customFormat="1" ht="15" customHeight="1">
      <c r="A74" s="5">
        <v>72</v>
      </c>
      <c r="B74" s="5" t="str">
        <f>"67802024072212205273826"</f>
        <v>67802024072212205273826</v>
      </c>
      <c r="C74" s="5" t="str">
        <f t="shared" si="5"/>
        <v>20240108</v>
      </c>
      <c r="D74" s="5" t="s">
        <v>5</v>
      </c>
      <c r="E74" s="5" t="str">
        <f>"罗梦迪"</f>
        <v>罗梦迪</v>
      </c>
    </row>
    <row r="75" spans="1:5" s="6" customFormat="1" ht="15" customHeight="1">
      <c r="A75" s="5">
        <v>73</v>
      </c>
      <c r="B75" s="5" t="str">
        <f>"67802024072516110698895"</f>
        <v>67802024072516110698895</v>
      </c>
      <c r="C75" s="5" t="str">
        <f t="shared" si="5"/>
        <v>20240108</v>
      </c>
      <c r="D75" s="5" t="s">
        <v>5</v>
      </c>
      <c r="E75" s="5" t="str">
        <f>"邵晓雷"</f>
        <v>邵晓雷</v>
      </c>
    </row>
    <row r="76" spans="1:5" s="6" customFormat="1" ht="15" customHeight="1">
      <c r="A76" s="5">
        <v>74</v>
      </c>
      <c r="B76" s="5" t="str">
        <f>"67802024072516055598871"</f>
        <v>67802024072516055598871</v>
      </c>
      <c r="C76" s="5" t="str">
        <f t="shared" si="5"/>
        <v>20240108</v>
      </c>
      <c r="D76" s="5" t="s">
        <v>5</v>
      </c>
      <c r="E76" s="5" t="str">
        <f>"张雅迪"</f>
        <v>张雅迪</v>
      </c>
    </row>
    <row r="77" spans="1:5" s="6" customFormat="1" ht="15" customHeight="1">
      <c r="A77" s="5">
        <v>75</v>
      </c>
      <c r="B77" s="5" t="str">
        <f>"67802024072517134999149"</f>
        <v>67802024072517134999149</v>
      </c>
      <c r="C77" s="5" t="str">
        <f t="shared" si="5"/>
        <v>20240108</v>
      </c>
      <c r="D77" s="5" t="s">
        <v>5</v>
      </c>
      <c r="E77" s="5" t="str">
        <f>"颜腾腾"</f>
        <v>颜腾腾</v>
      </c>
    </row>
    <row r="78" spans="1:5" s="6" customFormat="1" ht="15" customHeight="1">
      <c r="A78" s="5">
        <v>76</v>
      </c>
      <c r="B78" s="5" t="str">
        <f>"67802024072517352699224"</f>
        <v>67802024072517352699224</v>
      </c>
      <c r="C78" s="5" t="str">
        <f t="shared" si="5"/>
        <v>20240108</v>
      </c>
      <c r="D78" s="5" t="s">
        <v>5</v>
      </c>
      <c r="E78" s="5" t="str">
        <f>"杨国庆"</f>
        <v>杨国庆</v>
      </c>
    </row>
    <row r="79" spans="1:5" s="6" customFormat="1" ht="15" customHeight="1">
      <c r="A79" s="5">
        <v>77</v>
      </c>
      <c r="B79" s="5" t="str">
        <f>"67802024072519454799543"</f>
        <v>67802024072519454799543</v>
      </c>
      <c r="C79" s="5" t="str">
        <f t="shared" si="5"/>
        <v>20240108</v>
      </c>
      <c r="D79" s="5" t="s">
        <v>5</v>
      </c>
      <c r="E79" s="5" t="str">
        <f>"谢义国"</f>
        <v>谢义国</v>
      </c>
    </row>
    <row r="80" spans="1:5" s="6" customFormat="1" ht="15" customHeight="1">
      <c r="A80" s="5">
        <v>78</v>
      </c>
      <c r="B80" s="5" t="str">
        <f>"678020240726081614100418"</f>
        <v>678020240726081614100418</v>
      </c>
      <c r="C80" s="5" t="str">
        <f t="shared" si="5"/>
        <v>20240108</v>
      </c>
      <c r="D80" s="5" t="s">
        <v>5</v>
      </c>
      <c r="E80" s="5" t="str">
        <f>"李飞红"</f>
        <v>李飞红</v>
      </c>
    </row>
    <row r="81" spans="1:5" s="6" customFormat="1" ht="15" customHeight="1">
      <c r="A81" s="5">
        <v>79</v>
      </c>
      <c r="B81" s="5" t="str">
        <f>"67802024072408485789760"</f>
        <v>67802024072408485789760</v>
      </c>
      <c r="C81" s="5" t="str">
        <f t="shared" si="5"/>
        <v>20240108</v>
      </c>
      <c r="D81" s="5" t="s">
        <v>5</v>
      </c>
      <c r="E81" s="5" t="str">
        <f>"赵娇娇"</f>
        <v>赵娇娇</v>
      </c>
    </row>
    <row r="82" spans="1:5" s="6" customFormat="1" ht="15" customHeight="1">
      <c r="A82" s="5">
        <v>80</v>
      </c>
      <c r="B82" s="5" t="str">
        <f>"678020240726100148100720"</f>
        <v>678020240726100148100720</v>
      </c>
      <c r="C82" s="5" t="str">
        <f t="shared" si="5"/>
        <v>20240108</v>
      </c>
      <c r="D82" s="5" t="s">
        <v>5</v>
      </c>
      <c r="E82" s="5" t="str">
        <f>"谭云杰"</f>
        <v>谭云杰</v>
      </c>
    </row>
    <row r="83" spans="1:5" s="6" customFormat="1" ht="15" customHeight="1">
      <c r="A83" s="5">
        <v>81</v>
      </c>
      <c r="B83" s="5" t="str">
        <f>"678020240726111345100983"</f>
        <v>678020240726111345100983</v>
      </c>
      <c r="C83" s="5" t="str">
        <f t="shared" si="5"/>
        <v>20240108</v>
      </c>
      <c r="D83" s="5" t="s">
        <v>5</v>
      </c>
      <c r="E83" s="5" t="str">
        <f>"朱智成"</f>
        <v>朱智成</v>
      </c>
    </row>
    <row r="84" spans="1:5" s="6" customFormat="1" ht="15" customHeight="1">
      <c r="A84" s="5">
        <v>82</v>
      </c>
      <c r="B84" s="5" t="str">
        <f>"67802024072317255085578"</f>
        <v>67802024072317255085578</v>
      </c>
      <c r="C84" s="5" t="str">
        <f t="shared" si="5"/>
        <v>20240108</v>
      </c>
      <c r="D84" s="5" t="s">
        <v>5</v>
      </c>
      <c r="E84" s="5" t="str">
        <f>"刘莉"</f>
        <v>刘莉</v>
      </c>
    </row>
    <row r="85" spans="1:5" s="6" customFormat="1" ht="15" customHeight="1">
      <c r="A85" s="5">
        <v>83</v>
      </c>
      <c r="B85" s="5" t="str">
        <f>"678020240726130221101405"</f>
        <v>678020240726130221101405</v>
      </c>
      <c r="C85" s="5" t="str">
        <f t="shared" si="5"/>
        <v>20240108</v>
      </c>
      <c r="D85" s="5" t="s">
        <v>5</v>
      </c>
      <c r="E85" s="5" t="str">
        <f>"高亮"</f>
        <v>高亮</v>
      </c>
    </row>
    <row r="86" spans="1:5" s="6" customFormat="1" ht="15" customHeight="1">
      <c r="A86" s="5">
        <v>84</v>
      </c>
      <c r="B86" s="5" t="str">
        <f>"678020240726134238101573"</f>
        <v>678020240726134238101573</v>
      </c>
      <c r="C86" s="5" t="str">
        <f t="shared" si="5"/>
        <v>20240108</v>
      </c>
      <c r="D86" s="5" t="s">
        <v>5</v>
      </c>
      <c r="E86" s="5" t="str">
        <f>"陈程程"</f>
        <v>陈程程</v>
      </c>
    </row>
    <row r="87" spans="1:5" s="6" customFormat="1" ht="15" customHeight="1">
      <c r="A87" s="5">
        <v>85</v>
      </c>
      <c r="B87" s="5" t="str">
        <f>"67802024072223193480041"</f>
        <v>67802024072223193480041</v>
      </c>
      <c r="C87" s="5" t="str">
        <f>"20240109"</f>
        <v>20240109</v>
      </c>
      <c r="D87" s="5" t="s">
        <v>12</v>
      </c>
      <c r="E87" s="5" t="str">
        <f>"徐义武"</f>
        <v>徐义武</v>
      </c>
    </row>
    <row r="88" spans="1:5" s="6" customFormat="1" ht="15" customHeight="1">
      <c r="A88" s="5">
        <v>86</v>
      </c>
      <c r="B88" s="5" t="str">
        <f>"67802024072410133091153"</f>
        <v>67802024072410133091153</v>
      </c>
      <c r="C88" s="5" t="str">
        <f>"20240109"</f>
        <v>20240109</v>
      </c>
      <c r="D88" s="5" t="s">
        <v>12</v>
      </c>
      <c r="E88" s="5" t="str">
        <f>"王深圳"</f>
        <v>王深圳</v>
      </c>
    </row>
    <row r="89" spans="1:5" s="6" customFormat="1" ht="15" customHeight="1">
      <c r="A89" s="5">
        <v>87</v>
      </c>
      <c r="B89" s="5" t="str">
        <f>"67802024072410423091587"</f>
        <v>67802024072410423091587</v>
      </c>
      <c r="C89" s="5" t="str">
        <f>"20240109"</f>
        <v>20240109</v>
      </c>
      <c r="D89" s="5" t="s">
        <v>12</v>
      </c>
      <c r="E89" s="5" t="str">
        <f>"马宇晨"</f>
        <v>马宇晨</v>
      </c>
    </row>
    <row r="90" spans="1:5" s="6" customFormat="1" ht="15" customHeight="1">
      <c r="A90" s="5">
        <v>88</v>
      </c>
      <c r="B90" s="5" t="str">
        <f>"67802024072213403074731"</f>
        <v>67802024072213403074731</v>
      </c>
      <c r="C90" s="5" t="str">
        <f>"20240109"</f>
        <v>20240109</v>
      </c>
      <c r="D90" s="5" t="s">
        <v>12</v>
      </c>
      <c r="E90" s="5" t="str">
        <f>"张艳"</f>
        <v>张艳</v>
      </c>
    </row>
    <row r="91" spans="1:5" s="6" customFormat="1" ht="15" customHeight="1">
      <c r="A91" s="5">
        <v>89</v>
      </c>
      <c r="B91" s="5" t="str">
        <f>"67802024072513585198384"</f>
        <v>67802024072513585198384</v>
      </c>
      <c r="C91" s="5" t="str">
        <f>"20240109"</f>
        <v>20240109</v>
      </c>
      <c r="D91" s="5" t="s">
        <v>12</v>
      </c>
      <c r="E91" s="5" t="str">
        <f>"郭娟娟"</f>
        <v>郭娟娟</v>
      </c>
    </row>
    <row r="92" spans="1:5" s="6" customFormat="1" ht="15" customHeight="1">
      <c r="A92" s="5">
        <v>90</v>
      </c>
      <c r="B92" s="5" t="str">
        <f>"67802024072321131487650"</f>
        <v>67802024072321131487650</v>
      </c>
      <c r="C92" s="5" t="str">
        <f>"20240110"</f>
        <v>20240110</v>
      </c>
      <c r="D92" s="5" t="s">
        <v>6</v>
      </c>
      <c r="E92" s="5" t="str">
        <f>"及红梅"</f>
        <v>及红梅</v>
      </c>
    </row>
    <row r="93" spans="1:5" s="6" customFormat="1" ht="15" customHeight="1">
      <c r="A93" s="5">
        <v>91</v>
      </c>
      <c r="B93" s="5" t="str">
        <f>"67802024072512443398160"</f>
        <v>67802024072512443398160</v>
      </c>
      <c r="C93" s="5" t="str">
        <f>"20240110"</f>
        <v>20240110</v>
      </c>
      <c r="D93" s="5" t="s">
        <v>6</v>
      </c>
      <c r="E93" s="5" t="str">
        <f>"陈悦悦"</f>
        <v>陈悦悦</v>
      </c>
    </row>
    <row r="94" spans="1:5" s="6" customFormat="1" ht="15" customHeight="1">
      <c r="A94" s="5">
        <v>92</v>
      </c>
      <c r="B94" s="5" t="str">
        <f>"67802024072513003898211"</f>
        <v>67802024072513003898211</v>
      </c>
      <c r="C94" s="5" t="str">
        <f>"20240110"</f>
        <v>20240110</v>
      </c>
      <c r="D94" s="5" t="s">
        <v>6</v>
      </c>
      <c r="E94" s="5" t="str">
        <f>"郑昕"</f>
        <v>郑昕</v>
      </c>
    </row>
    <row r="95" spans="1:5" s="6" customFormat="1" ht="15" customHeight="1">
      <c r="A95" s="5">
        <v>93</v>
      </c>
      <c r="B95" s="5" t="str">
        <f>"678020240726100412100725"</f>
        <v>678020240726100412100725</v>
      </c>
      <c r="C95" s="5" t="str">
        <f>"20240110"</f>
        <v>20240110</v>
      </c>
      <c r="D95" s="5" t="s">
        <v>6</v>
      </c>
      <c r="E95" s="5" t="str">
        <f>"郭芊芊"</f>
        <v>郭芊芊</v>
      </c>
    </row>
    <row r="96" spans="1:5" s="6" customFormat="1" ht="15" customHeight="1">
      <c r="A96" s="5">
        <v>94</v>
      </c>
      <c r="B96" s="5" t="str">
        <f>"678020240726151752102002"</f>
        <v>678020240726151752102002</v>
      </c>
      <c r="C96" s="5" t="str">
        <f>"20240110"</f>
        <v>20240110</v>
      </c>
      <c r="D96" s="5" t="s">
        <v>6</v>
      </c>
      <c r="E96" s="5" t="str">
        <f>"应森"</f>
        <v>应森</v>
      </c>
    </row>
    <row r="97" spans="1:5" s="6" customFormat="1" ht="15" customHeight="1">
      <c r="A97" s="5">
        <v>95</v>
      </c>
      <c r="B97" s="5" t="str">
        <f>"67802024072215581476061"</f>
        <v>67802024072215581476061</v>
      </c>
      <c r="C97" s="5" t="str">
        <f t="shared" ref="C97:C107" si="6">"20240111"</f>
        <v>20240111</v>
      </c>
      <c r="D97" s="5" t="s">
        <v>4</v>
      </c>
      <c r="E97" s="5" t="str">
        <f>"康融慧"</f>
        <v>康融慧</v>
      </c>
    </row>
    <row r="98" spans="1:5" s="6" customFormat="1" ht="15" customHeight="1">
      <c r="A98" s="5">
        <v>96</v>
      </c>
      <c r="B98" s="5" t="str">
        <f>"67802024072311480082575"</f>
        <v>67802024072311480082575</v>
      </c>
      <c r="C98" s="5" t="str">
        <f t="shared" si="6"/>
        <v>20240111</v>
      </c>
      <c r="D98" s="5" t="s">
        <v>4</v>
      </c>
      <c r="E98" s="5" t="str">
        <f>"孙娟娟"</f>
        <v>孙娟娟</v>
      </c>
    </row>
    <row r="99" spans="1:5" s="6" customFormat="1" ht="15" customHeight="1">
      <c r="A99" s="5">
        <v>97</v>
      </c>
      <c r="B99" s="5" t="str">
        <f>"67802024072316122184829"</f>
        <v>67802024072316122184829</v>
      </c>
      <c r="C99" s="5" t="str">
        <f t="shared" si="6"/>
        <v>20240111</v>
      </c>
      <c r="D99" s="5" t="s">
        <v>4</v>
      </c>
      <c r="E99" s="5" t="str">
        <f>"程贺"</f>
        <v>程贺</v>
      </c>
    </row>
    <row r="100" spans="1:5" s="6" customFormat="1" ht="15" customHeight="1">
      <c r="A100" s="5">
        <v>98</v>
      </c>
      <c r="B100" s="5" t="str">
        <f>"67802024072510175097685"</f>
        <v>67802024072510175097685</v>
      </c>
      <c r="C100" s="5" t="str">
        <f t="shared" si="6"/>
        <v>20240111</v>
      </c>
      <c r="D100" s="5" t="s">
        <v>4</v>
      </c>
      <c r="E100" s="5" t="str">
        <f>"赵红艳"</f>
        <v>赵红艳</v>
      </c>
    </row>
    <row r="101" spans="1:5" s="6" customFormat="1" ht="15" customHeight="1">
      <c r="A101" s="5">
        <v>99</v>
      </c>
      <c r="B101" s="5" t="str">
        <f>"67802024072417193195786"</f>
        <v>67802024072417193195786</v>
      </c>
      <c r="C101" s="5" t="str">
        <f t="shared" si="6"/>
        <v>20240111</v>
      </c>
      <c r="D101" s="5" t="s">
        <v>4</v>
      </c>
      <c r="E101" s="5" t="str">
        <f>"吴玮"</f>
        <v>吴玮</v>
      </c>
    </row>
    <row r="102" spans="1:5" s="6" customFormat="1" ht="15" customHeight="1">
      <c r="A102" s="5">
        <v>100</v>
      </c>
      <c r="B102" s="5" t="str">
        <f>"67802024072315525084645"</f>
        <v>67802024072315525084645</v>
      </c>
      <c r="C102" s="5" t="str">
        <f t="shared" si="6"/>
        <v>20240111</v>
      </c>
      <c r="D102" s="5" t="s">
        <v>4</v>
      </c>
      <c r="E102" s="5" t="str">
        <f>"芮婧怡"</f>
        <v>芮婧怡</v>
      </c>
    </row>
    <row r="103" spans="1:5" s="6" customFormat="1" ht="15" customHeight="1">
      <c r="A103" s="5">
        <v>101</v>
      </c>
      <c r="B103" s="5" t="str">
        <f>"678020240726063505100348"</f>
        <v>678020240726063505100348</v>
      </c>
      <c r="C103" s="5" t="str">
        <f t="shared" si="6"/>
        <v>20240111</v>
      </c>
      <c r="D103" s="5" t="s">
        <v>4</v>
      </c>
      <c r="E103" s="5" t="str">
        <f>"张皓洁"</f>
        <v>张皓洁</v>
      </c>
    </row>
    <row r="104" spans="1:5" s="6" customFormat="1" ht="15" customHeight="1">
      <c r="A104" s="5">
        <v>102</v>
      </c>
      <c r="B104" s="5" t="str">
        <f>"678020240726124222101321"</f>
        <v>678020240726124222101321</v>
      </c>
      <c r="C104" s="5" t="str">
        <f t="shared" si="6"/>
        <v>20240111</v>
      </c>
      <c r="D104" s="5" t="s">
        <v>4</v>
      </c>
      <c r="E104" s="5" t="str">
        <f>"江高"</f>
        <v>江高</v>
      </c>
    </row>
    <row r="105" spans="1:5" s="6" customFormat="1" ht="15" customHeight="1">
      <c r="A105" s="5">
        <v>103</v>
      </c>
      <c r="B105" s="5" t="str">
        <f>"678020240726084014100466"</f>
        <v>678020240726084014100466</v>
      </c>
      <c r="C105" s="5" t="str">
        <f t="shared" si="6"/>
        <v>20240111</v>
      </c>
      <c r="D105" s="5" t="s">
        <v>4</v>
      </c>
      <c r="E105" s="5" t="str">
        <f>"张静"</f>
        <v>张静</v>
      </c>
    </row>
    <row r="106" spans="1:5" s="6" customFormat="1" ht="15" customHeight="1">
      <c r="A106" s="5">
        <v>104</v>
      </c>
      <c r="B106" s="5" t="str">
        <f>"678020240726135223101614"</f>
        <v>678020240726135223101614</v>
      </c>
      <c r="C106" s="5" t="str">
        <f t="shared" si="6"/>
        <v>20240111</v>
      </c>
      <c r="D106" s="5" t="s">
        <v>4</v>
      </c>
      <c r="E106" s="5" t="str">
        <f>"尤湘湘"</f>
        <v>尤湘湘</v>
      </c>
    </row>
    <row r="107" spans="1:5" s="6" customFormat="1" ht="15" customHeight="1">
      <c r="A107" s="5">
        <v>105</v>
      </c>
      <c r="B107" s="5" t="str">
        <f>"678020240726114341101081"</f>
        <v>678020240726114341101081</v>
      </c>
      <c r="C107" s="5" t="str">
        <f t="shared" si="6"/>
        <v>20240111</v>
      </c>
      <c r="D107" s="5" t="s">
        <v>4</v>
      </c>
      <c r="E107" s="5" t="str">
        <f>"时文瑾"</f>
        <v>时文瑾</v>
      </c>
    </row>
    <row r="108" spans="1:5" s="6" customFormat="1" ht="15" customHeight="1">
      <c r="A108" s="5">
        <v>106</v>
      </c>
      <c r="B108" s="5" t="str">
        <f>"67802024072508083997318"</f>
        <v>67802024072508083997318</v>
      </c>
      <c r="C108" s="5" t="str">
        <f>"20240112"</f>
        <v>20240112</v>
      </c>
      <c r="D108" s="5" t="s">
        <v>12</v>
      </c>
      <c r="E108" s="5" t="str">
        <f>"胡伟"</f>
        <v>胡伟</v>
      </c>
    </row>
    <row r="109" spans="1:5" s="6" customFormat="1" ht="15" customHeight="1">
      <c r="A109" s="5">
        <v>107</v>
      </c>
      <c r="B109" s="5" t="str">
        <f>"67802024072519443099538"</f>
        <v>67802024072519443099538</v>
      </c>
      <c r="C109" s="5" t="str">
        <f>"20240112"</f>
        <v>20240112</v>
      </c>
      <c r="D109" s="5" t="s">
        <v>12</v>
      </c>
      <c r="E109" s="5" t="str">
        <f>"杜超群"</f>
        <v>杜超群</v>
      </c>
    </row>
    <row r="110" spans="1:5" s="6" customFormat="1" ht="15" customHeight="1">
      <c r="A110" s="5">
        <v>108</v>
      </c>
      <c r="B110" s="5" t="str">
        <f>"678020240726103629100845"</f>
        <v>678020240726103629100845</v>
      </c>
      <c r="C110" s="5" t="str">
        <f>"20240112"</f>
        <v>20240112</v>
      </c>
      <c r="D110" s="5" t="s">
        <v>12</v>
      </c>
      <c r="E110" s="5" t="str">
        <f>"朱小婉"</f>
        <v>朱小婉</v>
      </c>
    </row>
    <row r="111" spans="1:5" s="6" customFormat="1" ht="15" customHeight="1">
      <c r="A111" s="5">
        <v>109</v>
      </c>
      <c r="B111" s="5" t="str">
        <f>"67802024072210254272144"</f>
        <v>67802024072210254272144</v>
      </c>
      <c r="C111" s="5" t="str">
        <f t="shared" ref="C111:C118" si="7">"20240113"</f>
        <v>20240113</v>
      </c>
      <c r="D111" s="5" t="s">
        <v>8</v>
      </c>
      <c r="E111" s="5" t="str">
        <f>"杨晴晴"</f>
        <v>杨晴晴</v>
      </c>
    </row>
    <row r="112" spans="1:5" s="6" customFormat="1" ht="15" customHeight="1">
      <c r="A112" s="5">
        <v>110</v>
      </c>
      <c r="B112" s="5" t="str">
        <f>"67802024072220251978479"</f>
        <v>67802024072220251978479</v>
      </c>
      <c r="C112" s="5" t="str">
        <f t="shared" si="7"/>
        <v>20240113</v>
      </c>
      <c r="D112" s="5" t="s">
        <v>8</v>
      </c>
      <c r="E112" s="5" t="str">
        <f>"卢聪明"</f>
        <v>卢聪明</v>
      </c>
    </row>
    <row r="113" spans="1:5" s="6" customFormat="1" ht="15" customHeight="1">
      <c r="A113" s="5">
        <v>111</v>
      </c>
      <c r="B113" s="5" t="str">
        <f>"67802024072221213978988"</f>
        <v>67802024072221213978988</v>
      </c>
      <c r="C113" s="5" t="str">
        <f t="shared" si="7"/>
        <v>20240113</v>
      </c>
      <c r="D113" s="5" t="s">
        <v>8</v>
      </c>
      <c r="E113" s="5" t="str">
        <f>"聂秋梅"</f>
        <v>聂秋梅</v>
      </c>
    </row>
    <row r="114" spans="1:5" s="6" customFormat="1" ht="15" customHeight="1">
      <c r="A114" s="5">
        <v>112</v>
      </c>
      <c r="B114" s="5" t="str">
        <f>"67802024072216131076215"</f>
        <v>67802024072216131076215</v>
      </c>
      <c r="C114" s="5" t="str">
        <f t="shared" si="7"/>
        <v>20240113</v>
      </c>
      <c r="D114" s="5" t="s">
        <v>8</v>
      </c>
      <c r="E114" s="5" t="str">
        <f>"周立京"</f>
        <v>周立京</v>
      </c>
    </row>
    <row r="115" spans="1:5" s="6" customFormat="1" ht="15" customHeight="1">
      <c r="A115" s="5">
        <v>113</v>
      </c>
      <c r="B115" s="5" t="str">
        <f>"67802024072518081499321"</f>
        <v>67802024072518081499321</v>
      </c>
      <c r="C115" s="5" t="str">
        <f t="shared" si="7"/>
        <v>20240113</v>
      </c>
      <c r="D115" s="5" t="s">
        <v>8</v>
      </c>
      <c r="E115" s="5" t="str">
        <f>"李真真"</f>
        <v>李真真</v>
      </c>
    </row>
    <row r="116" spans="1:5" s="6" customFormat="1" ht="15" customHeight="1">
      <c r="A116" s="5">
        <v>114</v>
      </c>
      <c r="B116" s="5" t="str">
        <f>"67802024072521402799892"</f>
        <v>67802024072521402799892</v>
      </c>
      <c r="C116" s="5" t="str">
        <f t="shared" si="7"/>
        <v>20240113</v>
      </c>
      <c r="D116" s="5" t="s">
        <v>8</v>
      </c>
      <c r="E116" s="5" t="str">
        <f>"焦奎敏"</f>
        <v>焦奎敏</v>
      </c>
    </row>
    <row r="117" spans="1:5" s="6" customFormat="1" ht="15" customHeight="1">
      <c r="A117" s="5">
        <v>115</v>
      </c>
      <c r="B117" s="5" t="str">
        <f>"67802024072411004091850"</f>
        <v>67802024072411004091850</v>
      </c>
      <c r="C117" s="5" t="str">
        <f t="shared" si="7"/>
        <v>20240113</v>
      </c>
      <c r="D117" s="5" t="s">
        <v>8</v>
      </c>
      <c r="E117" s="5" t="str">
        <f>"李科珍"</f>
        <v>李科珍</v>
      </c>
    </row>
    <row r="118" spans="1:5" s="6" customFormat="1" ht="15" customHeight="1">
      <c r="A118" s="5">
        <v>116</v>
      </c>
      <c r="B118" s="5" t="str">
        <f>"678020240726154730102134"</f>
        <v>678020240726154730102134</v>
      </c>
      <c r="C118" s="5" t="str">
        <f t="shared" si="7"/>
        <v>20240113</v>
      </c>
      <c r="D118" s="5" t="s">
        <v>8</v>
      </c>
      <c r="E118" s="5" t="str">
        <f>"宋珂珂"</f>
        <v>宋珂珂</v>
      </c>
    </row>
    <row r="119" spans="1:5" s="6" customFormat="1" ht="15" customHeight="1">
      <c r="A119" s="5">
        <v>117</v>
      </c>
      <c r="B119" s="5" t="str">
        <f>"67802024072222302779694"</f>
        <v>67802024072222302779694</v>
      </c>
      <c r="C119" s="5" t="str">
        <f t="shared" ref="C119:C128" si="8">"20240114"</f>
        <v>20240114</v>
      </c>
      <c r="D119" s="5" t="s">
        <v>7</v>
      </c>
      <c r="E119" s="5" t="str">
        <f>"齐冬青"</f>
        <v>齐冬青</v>
      </c>
    </row>
    <row r="120" spans="1:5" s="6" customFormat="1" ht="15" customHeight="1">
      <c r="A120" s="5">
        <v>118</v>
      </c>
      <c r="B120" s="5" t="str">
        <f>"67802024072316130584834"</f>
        <v>67802024072316130584834</v>
      </c>
      <c r="C120" s="5" t="str">
        <f t="shared" si="8"/>
        <v>20240114</v>
      </c>
      <c r="D120" s="5" t="s">
        <v>7</v>
      </c>
      <c r="E120" s="5" t="str">
        <f>"董胜男"</f>
        <v>董胜男</v>
      </c>
    </row>
    <row r="121" spans="1:5" s="6" customFormat="1" ht="15" customHeight="1">
      <c r="A121" s="5">
        <v>119</v>
      </c>
      <c r="B121" s="5" t="str">
        <f>"67802024072318221886063"</f>
        <v>67802024072318221886063</v>
      </c>
      <c r="C121" s="5" t="str">
        <f t="shared" si="8"/>
        <v>20240114</v>
      </c>
      <c r="D121" s="5" t="s">
        <v>7</v>
      </c>
      <c r="E121" s="5" t="str">
        <f>"吴婷婷"</f>
        <v>吴婷婷</v>
      </c>
    </row>
    <row r="122" spans="1:5" s="6" customFormat="1" ht="15" customHeight="1">
      <c r="A122" s="5">
        <v>120</v>
      </c>
      <c r="B122" s="5" t="str">
        <f>"67802024072410112091115"</f>
        <v>67802024072410112091115</v>
      </c>
      <c r="C122" s="5" t="str">
        <f t="shared" si="8"/>
        <v>20240114</v>
      </c>
      <c r="D122" s="5" t="s">
        <v>7</v>
      </c>
      <c r="E122" s="5" t="str">
        <f>"年未未"</f>
        <v>年未未</v>
      </c>
    </row>
    <row r="123" spans="1:5" s="6" customFormat="1" ht="15" customHeight="1">
      <c r="A123" s="5">
        <v>121</v>
      </c>
      <c r="B123" s="5" t="str">
        <f>"67802024072420324296506"</f>
        <v>67802024072420324296506</v>
      </c>
      <c r="C123" s="5" t="str">
        <f t="shared" si="8"/>
        <v>20240114</v>
      </c>
      <c r="D123" s="5" t="s">
        <v>7</v>
      </c>
      <c r="E123" s="5" t="str">
        <f>"尚金光"</f>
        <v>尚金光</v>
      </c>
    </row>
    <row r="124" spans="1:5" s="6" customFormat="1" ht="15" customHeight="1">
      <c r="A124" s="5">
        <v>122</v>
      </c>
      <c r="B124" s="5" t="str">
        <f>"67802024072212045573668"</f>
        <v>67802024072212045573668</v>
      </c>
      <c r="C124" s="5" t="str">
        <f t="shared" si="8"/>
        <v>20240114</v>
      </c>
      <c r="D124" s="5" t="s">
        <v>7</v>
      </c>
      <c r="E124" s="5" t="str">
        <f>"曹雅芹"</f>
        <v>曹雅芹</v>
      </c>
    </row>
    <row r="125" spans="1:5" s="6" customFormat="1" ht="15" customHeight="1">
      <c r="A125" s="5">
        <v>123</v>
      </c>
      <c r="B125" s="5" t="str">
        <f>"67802024072217095876883"</f>
        <v>67802024072217095876883</v>
      </c>
      <c r="C125" s="5" t="str">
        <f t="shared" si="8"/>
        <v>20240114</v>
      </c>
      <c r="D125" s="5" t="s">
        <v>7</v>
      </c>
      <c r="E125" s="5" t="str">
        <f>"吴芬"</f>
        <v>吴芬</v>
      </c>
    </row>
    <row r="126" spans="1:5" s="6" customFormat="1" ht="15" customHeight="1">
      <c r="A126" s="5">
        <v>124</v>
      </c>
      <c r="B126" s="5" t="str">
        <f>"67802024072315272884383"</f>
        <v>67802024072315272884383</v>
      </c>
      <c r="C126" s="5" t="str">
        <f t="shared" si="8"/>
        <v>20240114</v>
      </c>
      <c r="D126" s="5" t="s">
        <v>7</v>
      </c>
      <c r="E126" s="5" t="str">
        <f>"米富丽"</f>
        <v>米富丽</v>
      </c>
    </row>
    <row r="127" spans="1:5" s="6" customFormat="1" ht="15" customHeight="1">
      <c r="A127" s="5">
        <v>125</v>
      </c>
      <c r="B127" s="5" t="str">
        <f>"678020240726132123101481"</f>
        <v>678020240726132123101481</v>
      </c>
      <c r="C127" s="5" t="str">
        <f t="shared" si="8"/>
        <v>20240114</v>
      </c>
      <c r="D127" s="5" t="s">
        <v>7</v>
      </c>
      <c r="E127" s="5" t="str">
        <f>"郁险险"</f>
        <v>郁险险</v>
      </c>
    </row>
    <row r="128" spans="1:5" s="6" customFormat="1" ht="15" customHeight="1">
      <c r="A128" s="5">
        <v>126</v>
      </c>
      <c r="B128" s="5" t="str">
        <f>"678020240726154048102107"</f>
        <v>678020240726154048102107</v>
      </c>
      <c r="C128" s="5" t="str">
        <f t="shared" si="8"/>
        <v>20240114</v>
      </c>
      <c r="D128" s="5" t="s">
        <v>7</v>
      </c>
      <c r="E128" s="5" t="str">
        <f>"夏珍妮"</f>
        <v>夏珍妮</v>
      </c>
    </row>
    <row r="129" spans="1:5" s="6" customFormat="1" ht="15" customHeight="1">
      <c r="A129" s="5">
        <v>127</v>
      </c>
      <c r="B129" s="5" t="str">
        <f>"67802024072221484579269"</f>
        <v>67802024072221484579269</v>
      </c>
      <c r="C129" s="5" t="str">
        <f>"20240115"</f>
        <v>20240115</v>
      </c>
      <c r="D129" s="5" t="s">
        <v>9</v>
      </c>
      <c r="E129" s="5" t="str">
        <f>"时婷"</f>
        <v>时婷</v>
      </c>
    </row>
    <row r="130" spans="1:5" s="6" customFormat="1" ht="15" customHeight="1">
      <c r="A130" s="5">
        <v>128</v>
      </c>
      <c r="B130" s="5" t="str">
        <f>"67802024072516091998889"</f>
        <v>67802024072516091998889</v>
      </c>
      <c r="C130" s="5" t="str">
        <f>"20240115"</f>
        <v>20240115</v>
      </c>
      <c r="D130" s="5" t="s">
        <v>9</v>
      </c>
      <c r="E130" s="5" t="str">
        <f>"时乾"</f>
        <v>时乾</v>
      </c>
    </row>
    <row r="131" spans="1:5" s="6" customFormat="1" ht="15" customHeight="1">
      <c r="A131" s="5">
        <v>129</v>
      </c>
      <c r="B131" s="5" t="str">
        <f>"678020240726105335100910"</f>
        <v>678020240726105335100910</v>
      </c>
      <c r="C131" s="5" t="str">
        <f>"20240115"</f>
        <v>20240115</v>
      </c>
      <c r="D131" s="5" t="s">
        <v>9</v>
      </c>
      <c r="E131" s="5" t="str">
        <f>"徐婷婷"</f>
        <v>徐婷婷</v>
      </c>
    </row>
    <row r="132" spans="1:5" s="6" customFormat="1" ht="15" customHeight="1">
      <c r="A132" s="5">
        <v>130</v>
      </c>
      <c r="B132" s="5" t="str">
        <f>"67802024072511254897918"</f>
        <v>67802024072511254897918</v>
      </c>
      <c r="C132" s="5" t="str">
        <f t="shared" ref="C132:C137" si="9">"20240116"</f>
        <v>20240116</v>
      </c>
      <c r="D132" s="5" t="s">
        <v>10</v>
      </c>
      <c r="E132" s="5" t="str">
        <f>"兰玲玲"</f>
        <v>兰玲玲</v>
      </c>
    </row>
    <row r="133" spans="1:5" s="6" customFormat="1" ht="15" customHeight="1">
      <c r="A133" s="5">
        <v>131</v>
      </c>
      <c r="B133" s="5" t="str">
        <f>"67802024072512285298116"</f>
        <v>67802024072512285298116</v>
      </c>
      <c r="C133" s="5" t="str">
        <f t="shared" si="9"/>
        <v>20240116</v>
      </c>
      <c r="D133" s="5" t="s">
        <v>10</v>
      </c>
      <c r="E133" s="5" t="str">
        <f>"薛瑞梅"</f>
        <v>薛瑞梅</v>
      </c>
    </row>
    <row r="134" spans="1:5" s="6" customFormat="1" ht="15" customHeight="1">
      <c r="A134" s="5">
        <v>132</v>
      </c>
      <c r="B134" s="5" t="str">
        <f>"67802024072209502771472"</f>
        <v>67802024072209502771472</v>
      </c>
      <c r="C134" s="5" t="str">
        <f t="shared" si="9"/>
        <v>20240116</v>
      </c>
      <c r="D134" s="5" t="s">
        <v>10</v>
      </c>
      <c r="E134" s="5" t="str">
        <f>"杨维永"</f>
        <v>杨维永</v>
      </c>
    </row>
    <row r="135" spans="1:5" s="6" customFormat="1" ht="15" customHeight="1">
      <c r="A135" s="5">
        <v>133</v>
      </c>
      <c r="B135" s="5" t="str">
        <f>"67802024072522090399982"</f>
        <v>67802024072522090399982</v>
      </c>
      <c r="C135" s="5" t="str">
        <f t="shared" si="9"/>
        <v>20240116</v>
      </c>
      <c r="D135" s="5" t="s">
        <v>10</v>
      </c>
      <c r="E135" s="5" t="str">
        <f>"张慧"</f>
        <v>张慧</v>
      </c>
    </row>
    <row r="136" spans="1:5" s="6" customFormat="1" ht="15" customHeight="1">
      <c r="A136" s="5">
        <v>134</v>
      </c>
      <c r="B136" s="5" t="str">
        <f>"67802024072423323397132"</f>
        <v>67802024072423323397132</v>
      </c>
      <c r="C136" s="5" t="str">
        <f t="shared" si="9"/>
        <v>20240116</v>
      </c>
      <c r="D136" s="5" t="s">
        <v>10</v>
      </c>
      <c r="E136" s="5" t="str">
        <f>"丁浩航"</f>
        <v>丁浩航</v>
      </c>
    </row>
    <row r="137" spans="1:5" s="6" customFormat="1" ht="15" customHeight="1">
      <c r="A137" s="5">
        <v>135</v>
      </c>
      <c r="B137" s="5" t="str">
        <f>"67802024072317412185731"</f>
        <v>67802024072317412185731</v>
      </c>
      <c r="C137" s="5" t="str">
        <f t="shared" si="9"/>
        <v>20240116</v>
      </c>
      <c r="D137" s="5" t="s">
        <v>10</v>
      </c>
      <c r="E137" s="5" t="str">
        <f>"陈刚"</f>
        <v>陈刚</v>
      </c>
    </row>
    <row r="138" spans="1:5" s="6" customFormat="1" ht="15" customHeight="1">
      <c r="A138" s="5">
        <v>136</v>
      </c>
      <c r="B138" s="5" t="str">
        <f>"67802024072209273571036"</f>
        <v>67802024072209273571036</v>
      </c>
      <c r="C138" s="5" t="str">
        <f t="shared" ref="C138:C152" si="10">"20240117"</f>
        <v>20240117</v>
      </c>
      <c r="D138" s="5" t="s">
        <v>5</v>
      </c>
      <c r="E138" s="5" t="str">
        <f>"赵娟"</f>
        <v>赵娟</v>
      </c>
    </row>
    <row r="139" spans="1:5" s="6" customFormat="1" ht="15" customHeight="1">
      <c r="A139" s="5">
        <v>137</v>
      </c>
      <c r="B139" s="5" t="str">
        <f>"67802024072310263581774"</f>
        <v>67802024072310263581774</v>
      </c>
      <c r="C139" s="5" t="str">
        <f t="shared" si="10"/>
        <v>20240117</v>
      </c>
      <c r="D139" s="5" t="s">
        <v>5</v>
      </c>
      <c r="E139" s="5" t="str">
        <f>"谭慧"</f>
        <v>谭慧</v>
      </c>
    </row>
    <row r="140" spans="1:5" s="6" customFormat="1" ht="15" customHeight="1">
      <c r="A140" s="5">
        <v>138</v>
      </c>
      <c r="B140" s="5" t="str">
        <f>"67802024072508123097325"</f>
        <v>67802024072508123097325</v>
      </c>
      <c r="C140" s="5" t="str">
        <f t="shared" si="10"/>
        <v>20240117</v>
      </c>
      <c r="D140" s="5" t="s">
        <v>5</v>
      </c>
      <c r="E140" s="5" t="str">
        <f>"程欢欢"</f>
        <v>程欢欢</v>
      </c>
    </row>
    <row r="141" spans="1:5" s="6" customFormat="1" ht="15" customHeight="1">
      <c r="A141" s="5">
        <v>139</v>
      </c>
      <c r="B141" s="5" t="str">
        <f>"67802024072510264997718"</f>
        <v>67802024072510264997718</v>
      </c>
      <c r="C141" s="5" t="str">
        <f t="shared" si="10"/>
        <v>20240117</v>
      </c>
      <c r="D141" s="5" t="s">
        <v>5</v>
      </c>
      <c r="E141" s="5" t="str">
        <f>"李浩然"</f>
        <v>李浩然</v>
      </c>
    </row>
    <row r="142" spans="1:5" s="6" customFormat="1" ht="15" customHeight="1">
      <c r="A142" s="5">
        <v>140</v>
      </c>
      <c r="B142" s="5" t="str">
        <f>"67802024072512190998086"</f>
        <v>67802024072512190998086</v>
      </c>
      <c r="C142" s="5" t="str">
        <f t="shared" si="10"/>
        <v>20240117</v>
      </c>
      <c r="D142" s="5" t="s">
        <v>5</v>
      </c>
      <c r="E142" s="5" t="str">
        <f>"张明月"</f>
        <v>张明月</v>
      </c>
    </row>
    <row r="143" spans="1:5" s="6" customFormat="1" ht="15" customHeight="1">
      <c r="A143" s="5">
        <v>141</v>
      </c>
      <c r="B143" s="5" t="str">
        <f>"67802024072511345897955"</f>
        <v>67802024072511345897955</v>
      </c>
      <c r="C143" s="5" t="str">
        <f t="shared" si="10"/>
        <v>20240117</v>
      </c>
      <c r="D143" s="5" t="s">
        <v>5</v>
      </c>
      <c r="E143" s="5" t="str">
        <f>"张宇"</f>
        <v>张宇</v>
      </c>
    </row>
    <row r="144" spans="1:5" s="6" customFormat="1" ht="15" customHeight="1">
      <c r="A144" s="5">
        <v>142</v>
      </c>
      <c r="B144" s="5" t="str">
        <f>"67802024072514465698513"</f>
        <v>67802024072514465698513</v>
      </c>
      <c r="C144" s="5" t="str">
        <f t="shared" si="10"/>
        <v>20240117</v>
      </c>
      <c r="D144" s="5" t="s">
        <v>5</v>
      </c>
      <c r="E144" s="5" t="str">
        <f>"康文文 "</f>
        <v xml:space="preserve">康文文 </v>
      </c>
    </row>
    <row r="145" spans="1:5" s="6" customFormat="1" ht="15" customHeight="1">
      <c r="A145" s="5">
        <v>143</v>
      </c>
      <c r="B145" s="5" t="str">
        <f>"67802024072519220399491"</f>
        <v>67802024072519220399491</v>
      </c>
      <c r="C145" s="5" t="str">
        <f t="shared" si="10"/>
        <v>20240117</v>
      </c>
      <c r="D145" s="5" t="s">
        <v>5</v>
      </c>
      <c r="E145" s="5" t="str">
        <f>"李肖肖"</f>
        <v>李肖肖</v>
      </c>
    </row>
    <row r="146" spans="1:5" s="6" customFormat="1" ht="15" customHeight="1">
      <c r="A146" s="5">
        <v>144</v>
      </c>
      <c r="B146" s="5" t="str">
        <f>"678020240726092934100601"</f>
        <v>678020240726092934100601</v>
      </c>
      <c r="C146" s="5" t="str">
        <f t="shared" si="10"/>
        <v>20240117</v>
      </c>
      <c r="D146" s="5" t="s">
        <v>5</v>
      </c>
      <c r="E146" s="5" t="str">
        <f>"孟天祥"</f>
        <v>孟天祥</v>
      </c>
    </row>
    <row r="147" spans="1:5" s="6" customFormat="1" ht="15" customHeight="1">
      <c r="A147" s="5">
        <v>145</v>
      </c>
      <c r="B147" s="5" t="str">
        <f>"67802024072509255497494"</f>
        <v>67802024072509255497494</v>
      </c>
      <c r="C147" s="5" t="str">
        <f t="shared" si="10"/>
        <v>20240117</v>
      </c>
      <c r="D147" s="5" t="s">
        <v>5</v>
      </c>
      <c r="E147" s="5" t="str">
        <f>"卢副伟"</f>
        <v>卢副伟</v>
      </c>
    </row>
    <row r="148" spans="1:5" s="6" customFormat="1" ht="15" customHeight="1">
      <c r="A148" s="5">
        <v>146</v>
      </c>
      <c r="B148" s="5" t="str">
        <f>"678020240726132800101511"</f>
        <v>678020240726132800101511</v>
      </c>
      <c r="C148" s="5" t="str">
        <f t="shared" si="10"/>
        <v>20240117</v>
      </c>
      <c r="D148" s="5" t="s">
        <v>5</v>
      </c>
      <c r="E148" s="5" t="str">
        <f>"孙洁"</f>
        <v>孙洁</v>
      </c>
    </row>
    <row r="149" spans="1:5" s="6" customFormat="1" ht="15" customHeight="1">
      <c r="A149" s="5">
        <v>147</v>
      </c>
      <c r="B149" s="5" t="str">
        <f>"678020240726125602101378"</f>
        <v>678020240726125602101378</v>
      </c>
      <c r="C149" s="5" t="str">
        <f t="shared" si="10"/>
        <v>20240117</v>
      </c>
      <c r="D149" s="5" t="s">
        <v>5</v>
      </c>
      <c r="E149" s="5" t="str">
        <f>"郭银涛"</f>
        <v>郭银涛</v>
      </c>
    </row>
    <row r="150" spans="1:5" s="6" customFormat="1" ht="15" customHeight="1">
      <c r="A150" s="5">
        <v>148</v>
      </c>
      <c r="B150" s="5" t="str">
        <f>"678020240726140943101695"</f>
        <v>678020240726140943101695</v>
      </c>
      <c r="C150" s="5" t="str">
        <f t="shared" si="10"/>
        <v>20240117</v>
      </c>
      <c r="D150" s="5" t="s">
        <v>5</v>
      </c>
      <c r="E150" s="5" t="str">
        <f>"丁腾飞"</f>
        <v>丁腾飞</v>
      </c>
    </row>
    <row r="151" spans="1:5" s="6" customFormat="1" ht="15" customHeight="1">
      <c r="A151" s="5">
        <v>149</v>
      </c>
      <c r="B151" s="5" t="str">
        <f>"678020240726142936101780"</f>
        <v>678020240726142936101780</v>
      </c>
      <c r="C151" s="5" t="str">
        <f t="shared" si="10"/>
        <v>20240117</v>
      </c>
      <c r="D151" s="5" t="s">
        <v>5</v>
      </c>
      <c r="E151" s="5" t="str">
        <f>"吴茜凯"</f>
        <v>吴茜凯</v>
      </c>
    </row>
    <row r="152" spans="1:5" s="6" customFormat="1" ht="15" customHeight="1">
      <c r="A152" s="5">
        <v>150</v>
      </c>
      <c r="B152" s="5" t="str">
        <f>"678020240726151115101954"</f>
        <v>678020240726151115101954</v>
      </c>
      <c r="C152" s="5" t="str">
        <f t="shared" si="10"/>
        <v>20240117</v>
      </c>
      <c r="D152" s="5" t="s">
        <v>5</v>
      </c>
      <c r="E152" s="5" t="str">
        <f>"丁佳佳"</f>
        <v>丁佳佳</v>
      </c>
    </row>
    <row r="153" spans="1:5" s="6" customFormat="1" ht="15" customHeight="1">
      <c r="A153" s="5">
        <v>151</v>
      </c>
      <c r="B153" s="5" t="str">
        <f>"67802024072214463275313"</f>
        <v>67802024072214463275313</v>
      </c>
      <c r="C153" s="5" t="str">
        <f t="shared" ref="C153:C168" si="11">"20240118"</f>
        <v>20240118</v>
      </c>
      <c r="D153" s="5" t="s">
        <v>11</v>
      </c>
      <c r="E153" s="5" t="str">
        <f>"刘杏"</f>
        <v>刘杏</v>
      </c>
    </row>
    <row r="154" spans="1:5" s="6" customFormat="1" ht="15" customHeight="1">
      <c r="A154" s="5">
        <v>152</v>
      </c>
      <c r="B154" s="5" t="str">
        <f>"67802024072216500376651"</f>
        <v>67802024072216500376651</v>
      </c>
      <c r="C154" s="5" t="str">
        <f t="shared" si="11"/>
        <v>20240118</v>
      </c>
      <c r="D154" s="5" t="s">
        <v>11</v>
      </c>
      <c r="E154" s="5" t="str">
        <f>"蔡玲玲"</f>
        <v>蔡玲玲</v>
      </c>
    </row>
    <row r="155" spans="1:5" s="6" customFormat="1" ht="15" customHeight="1">
      <c r="A155" s="5">
        <v>153</v>
      </c>
      <c r="B155" s="5" t="str">
        <f>"67802024072307332480421"</f>
        <v>67802024072307332480421</v>
      </c>
      <c r="C155" s="5" t="str">
        <f t="shared" si="11"/>
        <v>20240118</v>
      </c>
      <c r="D155" s="5" t="s">
        <v>11</v>
      </c>
      <c r="E155" s="5" t="str">
        <f>"史明雪"</f>
        <v>史明雪</v>
      </c>
    </row>
    <row r="156" spans="1:5" s="6" customFormat="1" ht="15" customHeight="1">
      <c r="A156" s="5">
        <v>154</v>
      </c>
      <c r="B156" s="5" t="str">
        <f>"67802024072318395986202"</f>
        <v>67802024072318395986202</v>
      </c>
      <c r="C156" s="5" t="str">
        <f t="shared" si="11"/>
        <v>20240118</v>
      </c>
      <c r="D156" s="5" t="s">
        <v>11</v>
      </c>
      <c r="E156" s="5" t="str">
        <f>"陈成成"</f>
        <v>陈成成</v>
      </c>
    </row>
    <row r="157" spans="1:5" s="6" customFormat="1" ht="15" customHeight="1">
      <c r="A157" s="5">
        <v>155</v>
      </c>
      <c r="B157" s="5" t="str">
        <f>"67802024072323361089001"</f>
        <v>67802024072323361089001</v>
      </c>
      <c r="C157" s="5" t="str">
        <f t="shared" si="11"/>
        <v>20240118</v>
      </c>
      <c r="D157" s="5" t="s">
        <v>11</v>
      </c>
      <c r="E157" s="5" t="str">
        <f>"王卫红"</f>
        <v>王卫红</v>
      </c>
    </row>
    <row r="158" spans="1:5" s="6" customFormat="1" ht="15" customHeight="1">
      <c r="A158" s="5">
        <v>156</v>
      </c>
      <c r="B158" s="5" t="str">
        <f>"67802024072400001689128"</f>
        <v>67802024072400001689128</v>
      </c>
      <c r="C158" s="5" t="str">
        <f t="shared" si="11"/>
        <v>20240118</v>
      </c>
      <c r="D158" s="5" t="s">
        <v>11</v>
      </c>
      <c r="E158" s="5" t="str">
        <f>"李晓丫"</f>
        <v>李晓丫</v>
      </c>
    </row>
    <row r="159" spans="1:5" s="6" customFormat="1" ht="15" customHeight="1">
      <c r="A159" s="5">
        <v>157</v>
      </c>
      <c r="B159" s="5" t="str">
        <f>"67802024072209051870596"</f>
        <v>67802024072209051870596</v>
      </c>
      <c r="C159" s="5" t="str">
        <f t="shared" si="11"/>
        <v>20240118</v>
      </c>
      <c r="D159" s="5" t="s">
        <v>11</v>
      </c>
      <c r="E159" s="5" t="str">
        <f>"陈博源"</f>
        <v>陈博源</v>
      </c>
    </row>
    <row r="160" spans="1:5" s="6" customFormat="1" ht="15" customHeight="1">
      <c r="A160" s="5">
        <v>158</v>
      </c>
      <c r="B160" s="5" t="str">
        <f>"67802024072516172398928"</f>
        <v>67802024072516172398928</v>
      </c>
      <c r="C160" s="5" t="str">
        <f t="shared" si="11"/>
        <v>20240118</v>
      </c>
      <c r="D160" s="5" t="s">
        <v>11</v>
      </c>
      <c r="E160" s="5" t="str">
        <f>"薛瑞"</f>
        <v>薛瑞</v>
      </c>
    </row>
    <row r="161" spans="1:5" s="6" customFormat="1" ht="15" customHeight="1">
      <c r="A161" s="5">
        <v>159</v>
      </c>
      <c r="B161" s="5" t="str">
        <f>"67802024072517122499141"</f>
        <v>67802024072517122499141</v>
      </c>
      <c r="C161" s="5" t="str">
        <f t="shared" si="11"/>
        <v>20240118</v>
      </c>
      <c r="D161" s="5" t="s">
        <v>11</v>
      </c>
      <c r="E161" s="5" t="str">
        <f>"李梦想"</f>
        <v>李梦想</v>
      </c>
    </row>
    <row r="162" spans="1:5" s="6" customFormat="1" ht="15" customHeight="1">
      <c r="A162" s="5">
        <v>160</v>
      </c>
      <c r="B162" s="5" t="str">
        <f>"67802024072521291899858"</f>
        <v>67802024072521291899858</v>
      </c>
      <c r="C162" s="5" t="str">
        <f t="shared" si="11"/>
        <v>20240118</v>
      </c>
      <c r="D162" s="5" t="s">
        <v>11</v>
      </c>
      <c r="E162" s="5" t="str">
        <f>"薛松"</f>
        <v>薛松</v>
      </c>
    </row>
    <row r="163" spans="1:5" s="6" customFormat="1" ht="15" customHeight="1">
      <c r="A163" s="5">
        <v>161</v>
      </c>
      <c r="B163" s="5" t="str">
        <f>"678020240726133616101546"</f>
        <v>678020240726133616101546</v>
      </c>
      <c r="C163" s="5" t="str">
        <f t="shared" si="11"/>
        <v>20240118</v>
      </c>
      <c r="D163" s="5" t="s">
        <v>11</v>
      </c>
      <c r="E163" s="5" t="str">
        <f>"程超男"</f>
        <v>程超男</v>
      </c>
    </row>
    <row r="164" spans="1:5" s="6" customFormat="1" ht="15" customHeight="1">
      <c r="A164" s="5">
        <v>162</v>
      </c>
      <c r="B164" s="5" t="str">
        <f>"678020240726134903101605"</f>
        <v>678020240726134903101605</v>
      </c>
      <c r="C164" s="5" t="str">
        <f t="shared" si="11"/>
        <v>20240118</v>
      </c>
      <c r="D164" s="5" t="s">
        <v>11</v>
      </c>
      <c r="E164" s="5" t="str">
        <f>"王蓓蕾"</f>
        <v>王蓓蕾</v>
      </c>
    </row>
    <row r="165" spans="1:5" s="6" customFormat="1" ht="15" customHeight="1">
      <c r="A165" s="5">
        <v>163</v>
      </c>
      <c r="B165" s="5" t="str">
        <f>"678020240726151858102009"</f>
        <v>678020240726151858102009</v>
      </c>
      <c r="C165" s="5" t="str">
        <f t="shared" si="11"/>
        <v>20240118</v>
      </c>
      <c r="D165" s="5" t="s">
        <v>11</v>
      </c>
      <c r="E165" s="5" t="str">
        <f>"张永情"</f>
        <v>张永情</v>
      </c>
    </row>
    <row r="166" spans="1:5" s="6" customFormat="1" ht="15" customHeight="1">
      <c r="A166" s="5">
        <v>164</v>
      </c>
      <c r="B166" s="5" t="str">
        <f>"678020240726152004102015"</f>
        <v>678020240726152004102015</v>
      </c>
      <c r="C166" s="5" t="str">
        <f t="shared" si="11"/>
        <v>20240118</v>
      </c>
      <c r="D166" s="5" t="s">
        <v>11</v>
      </c>
      <c r="E166" s="5" t="str">
        <f>"徐超"</f>
        <v>徐超</v>
      </c>
    </row>
    <row r="167" spans="1:5" s="6" customFormat="1" ht="15" customHeight="1">
      <c r="A167" s="5">
        <v>165</v>
      </c>
      <c r="B167" s="5" t="str">
        <f>"678020240726153841102098"</f>
        <v>678020240726153841102098</v>
      </c>
      <c r="C167" s="5" t="str">
        <f t="shared" si="11"/>
        <v>20240118</v>
      </c>
      <c r="D167" s="5" t="s">
        <v>11</v>
      </c>
      <c r="E167" s="5" t="str">
        <f>"纵帅"</f>
        <v>纵帅</v>
      </c>
    </row>
    <row r="168" spans="1:5" s="6" customFormat="1" ht="15" customHeight="1">
      <c r="A168" s="5">
        <v>166</v>
      </c>
      <c r="B168" s="5" t="str">
        <f>"67802024072320204487139"</f>
        <v>67802024072320204487139</v>
      </c>
      <c r="C168" s="5" t="str">
        <f t="shared" si="11"/>
        <v>20240118</v>
      </c>
      <c r="D168" s="5" t="s">
        <v>11</v>
      </c>
      <c r="E168" s="5" t="str">
        <f>"张敏斐"</f>
        <v>张敏斐</v>
      </c>
    </row>
    <row r="169" spans="1:5" s="6" customFormat="1" ht="15" customHeight="1">
      <c r="A169" s="5">
        <v>167</v>
      </c>
      <c r="B169" s="5" t="str">
        <f>"67802024072308164780536"</f>
        <v>67802024072308164780536</v>
      </c>
      <c r="C169" s="5" t="str">
        <f t="shared" ref="C169:C175" si="12">"20240119"</f>
        <v>20240119</v>
      </c>
      <c r="D169" s="5" t="s">
        <v>6</v>
      </c>
      <c r="E169" s="5" t="str">
        <f>"陈磊"</f>
        <v>陈磊</v>
      </c>
    </row>
    <row r="170" spans="1:5" s="6" customFormat="1" ht="15" customHeight="1">
      <c r="A170" s="5">
        <v>168</v>
      </c>
      <c r="B170" s="5" t="str">
        <f>"67802024072309354481169"</f>
        <v>67802024072309354481169</v>
      </c>
      <c r="C170" s="5" t="str">
        <f t="shared" si="12"/>
        <v>20240119</v>
      </c>
      <c r="D170" s="5" t="s">
        <v>6</v>
      </c>
      <c r="E170" s="5" t="str">
        <f>"张可可"</f>
        <v>张可可</v>
      </c>
    </row>
    <row r="171" spans="1:5" s="6" customFormat="1" ht="15" customHeight="1">
      <c r="A171" s="5">
        <v>169</v>
      </c>
      <c r="B171" s="5" t="str">
        <f>"67802024072315313784420"</f>
        <v>67802024072315313784420</v>
      </c>
      <c r="C171" s="5" t="str">
        <f t="shared" si="12"/>
        <v>20240119</v>
      </c>
      <c r="D171" s="5" t="s">
        <v>6</v>
      </c>
      <c r="E171" s="5" t="str">
        <f>"余芹"</f>
        <v>余芹</v>
      </c>
    </row>
    <row r="172" spans="1:5" s="6" customFormat="1" ht="15" customHeight="1">
      <c r="A172" s="5">
        <v>170</v>
      </c>
      <c r="B172" s="5" t="str">
        <f>"67802024072413204793343"</f>
        <v>67802024072413204793343</v>
      </c>
      <c r="C172" s="5" t="str">
        <f t="shared" si="12"/>
        <v>20240119</v>
      </c>
      <c r="D172" s="5" t="s">
        <v>6</v>
      </c>
      <c r="E172" s="5" t="str">
        <f>"方晓迪"</f>
        <v>方晓迪</v>
      </c>
    </row>
    <row r="173" spans="1:5" s="6" customFormat="1" ht="15" customHeight="1">
      <c r="A173" s="5">
        <v>171</v>
      </c>
      <c r="B173" s="5" t="str">
        <f>"67802024072318213186054"</f>
        <v>67802024072318213186054</v>
      </c>
      <c r="C173" s="5" t="str">
        <f t="shared" si="12"/>
        <v>20240119</v>
      </c>
      <c r="D173" s="5" t="s">
        <v>6</v>
      </c>
      <c r="E173" s="5" t="str">
        <f>"李丽"</f>
        <v>李丽</v>
      </c>
    </row>
    <row r="174" spans="1:5" s="6" customFormat="1" ht="15" customHeight="1">
      <c r="A174" s="5">
        <v>172</v>
      </c>
      <c r="B174" s="5" t="str">
        <f>"67802024072217393277149"</f>
        <v>67802024072217393277149</v>
      </c>
      <c r="C174" s="5" t="str">
        <f t="shared" si="12"/>
        <v>20240119</v>
      </c>
      <c r="D174" s="5" t="s">
        <v>6</v>
      </c>
      <c r="E174" s="5" t="str">
        <f>"谭单单"</f>
        <v>谭单单</v>
      </c>
    </row>
    <row r="175" spans="1:5" s="6" customFormat="1" ht="15" customHeight="1">
      <c r="A175" s="5">
        <v>173</v>
      </c>
      <c r="B175" s="5" t="str">
        <f>"678020240726103724100849"</f>
        <v>678020240726103724100849</v>
      </c>
      <c r="C175" s="5" t="str">
        <f t="shared" si="12"/>
        <v>20240119</v>
      </c>
      <c r="D175" s="5" t="s">
        <v>6</v>
      </c>
      <c r="E175" s="5" t="str">
        <f>"王梦圆"</f>
        <v>王梦圆</v>
      </c>
    </row>
    <row r="176" spans="1:5" s="6" customFormat="1" ht="15" customHeight="1">
      <c r="A176" s="5">
        <v>174</v>
      </c>
      <c r="B176" s="5" t="str">
        <f>"67802024072313233483425"</f>
        <v>67802024072313233483425</v>
      </c>
      <c r="C176" s="5" t="str">
        <f>"20240120"</f>
        <v>20240120</v>
      </c>
      <c r="D176" s="5" t="s">
        <v>12</v>
      </c>
      <c r="E176" s="5" t="str">
        <f>"吴奇寒"</f>
        <v>吴奇寒</v>
      </c>
    </row>
    <row r="177" spans="1:5" s="6" customFormat="1" ht="15" customHeight="1">
      <c r="A177" s="5">
        <v>175</v>
      </c>
      <c r="B177" s="5" t="str">
        <f>"67802024072212594874318"</f>
        <v>67802024072212594874318</v>
      </c>
      <c r="C177" s="5" t="str">
        <f>"20240120"</f>
        <v>20240120</v>
      </c>
      <c r="D177" s="5" t="s">
        <v>12</v>
      </c>
      <c r="E177" s="5" t="str">
        <f>"周健"</f>
        <v>周健</v>
      </c>
    </row>
    <row r="178" spans="1:5" s="6" customFormat="1" ht="15" customHeight="1">
      <c r="A178" s="5">
        <v>176</v>
      </c>
      <c r="B178" s="5" t="str">
        <f>"678020240726104936100891"</f>
        <v>678020240726104936100891</v>
      </c>
      <c r="C178" s="5" t="str">
        <f>"20240120"</f>
        <v>20240120</v>
      </c>
      <c r="D178" s="5" t="s">
        <v>12</v>
      </c>
      <c r="E178" s="5" t="str">
        <f>"王智慧"</f>
        <v>王智慧</v>
      </c>
    </row>
    <row r="179" spans="1:5" s="6" customFormat="1" ht="15" customHeight="1">
      <c r="A179" s="5">
        <v>177</v>
      </c>
      <c r="B179" s="5" t="str">
        <f>"67802024072507401497287"</f>
        <v>67802024072507401497287</v>
      </c>
      <c r="C179" s="5" t="str">
        <f>"20240120"</f>
        <v>20240120</v>
      </c>
      <c r="D179" s="5" t="s">
        <v>12</v>
      </c>
      <c r="E179" s="5" t="str">
        <f>"王珍珍"</f>
        <v>王珍珍</v>
      </c>
    </row>
    <row r="180" spans="1:5" s="6" customFormat="1" ht="15" customHeight="1">
      <c r="A180" s="5">
        <v>178</v>
      </c>
      <c r="B180" s="5" t="str">
        <f>"67802024072209114970719"</f>
        <v>67802024072209114970719</v>
      </c>
      <c r="C180" s="5" t="str">
        <f t="shared" ref="C180:C198" si="13">"20240121"</f>
        <v>20240121</v>
      </c>
      <c r="D180" s="5" t="s">
        <v>6</v>
      </c>
      <c r="E180" s="5" t="str">
        <f>"张雅楠"</f>
        <v>张雅楠</v>
      </c>
    </row>
    <row r="181" spans="1:5" s="6" customFormat="1" ht="15" customHeight="1">
      <c r="A181" s="5">
        <v>179</v>
      </c>
      <c r="B181" s="5" t="str">
        <f>"67802024072209444771368"</f>
        <v>67802024072209444771368</v>
      </c>
      <c r="C181" s="5" t="str">
        <f t="shared" si="13"/>
        <v>20240121</v>
      </c>
      <c r="D181" s="5" t="s">
        <v>6</v>
      </c>
      <c r="E181" s="5" t="str">
        <f>"路丽萍"</f>
        <v>路丽萍</v>
      </c>
    </row>
    <row r="182" spans="1:5" s="6" customFormat="1" ht="15" customHeight="1">
      <c r="A182" s="5">
        <v>180</v>
      </c>
      <c r="B182" s="5" t="str">
        <f>"67802024072209290171069"</f>
        <v>67802024072209290171069</v>
      </c>
      <c r="C182" s="5" t="str">
        <f t="shared" si="13"/>
        <v>20240121</v>
      </c>
      <c r="D182" s="5" t="s">
        <v>6</v>
      </c>
      <c r="E182" s="5" t="str">
        <f>"李文静"</f>
        <v>李文静</v>
      </c>
    </row>
    <row r="183" spans="1:5" s="6" customFormat="1" ht="15" customHeight="1">
      <c r="A183" s="5">
        <v>181</v>
      </c>
      <c r="B183" s="5" t="str">
        <f>"67802024072221334679116"</f>
        <v>67802024072221334679116</v>
      </c>
      <c r="C183" s="5" t="str">
        <f t="shared" si="13"/>
        <v>20240121</v>
      </c>
      <c r="D183" s="5" t="s">
        <v>6</v>
      </c>
      <c r="E183" s="5" t="str">
        <f>"张明"</f>
        <v>张明</v>
      </c>
    </row>
    <row r="184" spans="1:5" s="6" customFormat="1" ht="15" customHeight="1">
      <c r="A184" s="5">
        <v>182</v>
      </c>
      <c r="B184" s="5" t="str">
        <f>"67802024072221361579136"</f>
        <v>67802024072221361579136</v>
      </c>
      <c r="C184" s="5" t="str">
        <f t="shared" si="13"/>
        <v>20240121</v>
      </c>
      <c r="D184" s="5" t="s">
        <v>6</v>
      </c>
      <c r="E184" s="5" t="str">
        <f>"唐诗琦"</f>
        <v>唐诗琦</v>
      </c>
    </row>
    <row r="185" spans="1:5" s="6" customFormat="1" ht="15" customHeight="1">
      <c r="A185" s="5">
        <v>183</v>
      </c>
      <c r="B185" s="5" t="str">
        <f>"67802024072309095380916"</f>
        <v>67802024072309095380916</v>
      </c>
      <c r="C185" s="5" t="str">
        <f t="shared" si="13"/>
        <v>20240121</v>
      </c>
      <c r="D185" s="5" t="s">
        <v>6</v>
      </c>
      <c r="E185" s="5" t="str">
        <f>"赵艳茹"</f>
        <v>赵艳茹</v>
      </c>
    </row>
    <row r="186" spans="1:5" s="6" customFormat="1" ht="15" customHeight="1">
      <c r="A186" s="5">
        <v>184</v>
      </c>
      <c r="B186" s="5" t="str">
        <f>"67802024072322534888701"</f>
        <v>67802024072322534888701</v>
      </c>
      <c r="C186" s="5" t="str">
        <f t="shared" si="13"/>
        <v>20240121</v>
      </c>
      <c r="D186" s="5" t="s">
        <v>6</v>
      </c>
      <c r="E186" s="5" t="str">
        <f>"王梦雯"</f>
        <v>王梦雯</v>
      </c>
    </row>
    <row r="187" spans="1:5" s="6" customFormat="1" ht="15" customHeight="1">
      <c r="A187" s="5">
        <v>185</v>
      </c>
      <c r="B187" s="5" t="str">
        <f>"67802024072321313587851"</f>
        <v>67802024072321313587851</v>
      </c>
      <c r="C187" s="5" t="str">
        <f t="shared" si="13"/>
        <v>20240121</v>
      </c>
      <c r="D187" s="5" t="s">
        <v>6</v>
      </c>
      <c r="E187" s="5" t="str">
        <f>"李欣睿"</f>
        <v>李欣睿</v>
      </c>
    </row>
    <row r="188" spans="1:5" s="6" customFormat="1" ht="15" customHeight="1">
      <c r="A188" s="5">
        <v>186</v>
      </c>
      <c r="B188" s="5" t="str">
        <f>"67802024072219225777956"</f>
        <v>67802024072219225777956</v>
      </c>
      <c r="C188" s="5" t="str">
        <f t="shared" si="13"/>
        <v>20240121</v>
      </c>
      <c r="D188" s="5" t="s">
        <v>6</v>
      </c>
      <c r="E188" s="5" t="str">
        <f>"王蕾"</f>
        <v>王蕾</v>
      </c>
    </row>
    <row r="189" spans="1:5" s="6" customFormat="1" ht="15" customHeight="1">
      <c r="A189" s="5">
        <v>187</v>
      </c>
      <c r="B189" s="5" t="str">
        <f>"67802024072510562697829"</f>
        <v>67802024072510562697829</v>
      </c>
      <c r="C189" s="5" t="str">
        <f t="shared" si="13"/>
        <v>20240121</v>
      </c>
      <c r="D189" s="5" t="s">
        <v>6</v>
      </c>
      <c r="E189" s="5" t="str">
        <f>"刘海青"</f>
        <v>刘海青</v>
      </c>
    </row>
    <row r="190" spans="1:5" s="6" customFormat="1" ht="15" customHeight="1">
      <c r="A190" s="5">
        <v>188</v>
      </c>
      <c r="B190" s="5" t="str">
        <f>"67802024072517501899276"</f>
        <v>67802024072517501899276</v>
      </c>
      <c r="C190" s="5" t="str">
        <f t="shared" si="13"/>
        <v>20240121</v>
      </c>
      <c r="D190" s="5" t="s">
        <v>6</v>
      </c>
      <c r="E190" s="5" t="str">
        <f>"张野"</f>
        <v>张野</v>
      </c>
    </row>
    <row r="191" spans="1:5" s="6" customFormat="1" ht="15" customHeight="1">
      <c r="A191" s="5">
        <v>189</v>
      </c>
      <c r="B191" s="5" t="str">
        <f>"67802024072521213599835"</f>
        <v>67802024072521213599835</v>
      </c>
      <c r="C191" s="5" t="str">
        <f t="shared" si="13"/>
        <v>20240121</v>
      </c>
      <c r="D191" s="5" t="s">
        <v>6</v>
      </c>
      <c r="E191" s="5" t="str">
        <f>"张婷婷"</f>
        <v>张婷婷</v>
      </c>
    </row>
    <row r="192" spans="1:5" s="6" customFormat="1" ht="15" customHeight="1">
      <c r="A192" s="5">
        <v>190</v>
      </c>
      <c r="B192" s="5" t="str">
        <f>"67802024072521210399832"</f>
        <v>67802024072521210399832</v>
      </c>
      <c r="C192" s="5" t="str">
        <f t="shared" si="13"/>
        <v>20240121</v>
      </c>
      <c r="D192" s="5" t="s">
        <v>6</v>
      </c>
      <c r="E192" s="5" t="str">
        <f>"朱静"</f>
        <v>朱静</v>
      </c>
    </row>
    <row r="193" spans="1:5" s="6" customFormat="1" ht="15" customHeight="1">
      <c r="A193" s="5">
        <v>191</v>
      </c>
      <c r="B193" s="5" t="str">
        <f>"678020240726080842100401"</f>
        <v>678020240726080842100401</v>
      </c>
      <c r="C193" s="5" t="str">
        <f t="shared" si="13"/>
        <v>20240121</v>
      </c>
      <c r="D193" s="5" t="s">
        <v>6</v>
      </c>
      <c r="E193" s="5" t="str">
        <f>"曹贝贝"</f>
        <v>曹贝贝</v>
      </c>
    </row>
    <row r="194" spans="1:5" s="6" customFormat="1" ht="15" customHeight="1">
      <c r="A194" s="5">
        <v>192</v>
      </c>
      <c r="B194" s="5" t="str">
        <f>"678020240726081109100410"</f>
        <v>678020240726081109100410</v>
      </c>
      <c r="C194" s="5" t="str">
        <f t="shared" si="13"/>
        <v>20240121</v>
      </c>
      <c r="D194" s="5" t="s">
        <v>6</v>
      </c>
      <c r="E194" s="5" t="str">
        <f>"葛新欣"</f>
        <v>葛新欣</v>
      </c>
    </row>
    <row r="195" spans="1:5" s="6" customFormat="1" ht="15" customHeight="1">
      <c r="A195" s="5">
        <v>193</v>
      </c>
      <c r="B195" s="5" t="str">
        <f>"678020240726084251100473"</f>
        <v>678020240726084251100473</v>
      </c>
      <c r="C195" s="5" t="str">
        <f t="shared" si="13"/>
        <v>20240121</v>
      </c>
      <c r="D195" s="5" t="s">
        <v>6</v>
      </c>
      <c r="E195" s="5" t="str">
        <f>"蒋菊香"</f>
        <v>蒋菊香</v>
      </c>
    </row>
    <row r="196" spans="1:5" s="6" customFormat="1" ht="15" customHeight="1">
      <c r="A196" s="5">
        <v>194</v>
      </c>
      <c r="B196" s="5" t="str">
        <f>"678020240726130930101430"</f>
        <v>678020240726130930101430</v>
      </c>
      <c r="C196" s="5" t="str">
        <f t="shared" si="13"/>
        <v>20240121</v>
      </c>
      <c r="D196" s="5" t="s">
        <v>6</v>
      </c>
      <c r="E196" s="5" t="str">
        <f>"王楠"</f>
        <v>王楠</v>
      </c>
    </row>
    <row r="197" spans="1:5" s="6" customFormat="1" ht="15" customHeight="1">
      <c r="A197" s="5">
        <v>195</v>
      </c>
      <c r="B197" s="5" t="str">
        <f>"678020240726131210101439"</f>
        <v>678020240726131210101439</v>
      </c>
      <c r="C197" s="5" t="str">
        <f t="shared" si="13"/>
        <v>20240121</v>
      </c>
      <c r="D197" s="5" t="s">
        <v>6</v>
      </c>
      <c r="E197" s="5" t="str">
        <f>"丁宁"</f>
        <v>丁宁</v>
      </c>
    </row>
    <row r="198" spans="1:5" s="6" customFormat="1" ht="15" customHeight="1">
      <c r="A198" s="5">
        <v>196</v>
      </c>
      <c r="B198" s="5" t="str">
        <f>"678020240726155021102151"</f>
        <v>678020240726155021102151</v>
      </c>
      <c r="C198" s="5" t="str">
        <f t="shared" si="13"/>
        <v>20240121</v>
      </c>
      <c r="D198" s="5" t="s">
        <v>6</v>
      </c>
      <c r="E198" s="5" t="str">
        <f>"邓若尘"</f>
        <v>邓若尘</v>
      </c>
    </row>
    <row r="199" spans="1:5" s="6" customFormat="1" ht="15" customHeight="1">
      <c r="A199" s="5">
        <v>197</v>
      </c>
      <c r="B199" s="5" t="str">
        <f>"67802024072211092172901"</f>
        <v>67802024072211092172901</v>
      </c>
      <c r="C199" s="5" t="str">
        <f t="shared" ref="C199:C222" si="14">"20240122"</f>
        <v>20240122</v>
      </c>
      <c r="D199" s="5" t="s">
        <v>5</v>
      </c>
      <c r="E199" s="5" t="str">
        <f>"杜静生"</f>
        <v>杜静生</v>
      </c>
    </row>
    <row r="200" spans="1:5" s="6" customFormat="1" ht="15" customHeight="1">
      <c r="A200" s="5">
        <v>198</v>
      </c>
      <c r="B200" s="5" t="str">
        <f>"67802024072211461073435"</f>
        <v>67802024072211461073435</v>
      </c>
      <c r="C200" s="5" t="str">
        <f t="shared" si="14"/>
        <v>20240122</v>
      </c>
      <c r="D200" s="5" t="s">
        <v>5</v>
      </c>
      <c r="E200" s="5" t="str">
        <f>"刘亚楠"</f>
        <v>刘亚楠</v>
      </c>
    </row>
    <row r="201" spans="1:5" s="6" customFormat="1" ht="15" customHeight="1">
      <c r="A201" s="5">
        <v>199</v>
      </c>
      <c r="B201" s="5" t="str">
        <f>"67802024072211431173398"</f>
        <v>67802024072211431173398</v>
      </c>
      <c r="C201" s="5" t="str">
        <f t="shared" si="14"/>
        <v>20240122</v>
      </c>
      <c r="D201" s="5" t="s">
        <v>5</v>
      </c>
      <c r="E201" s="5" t="str">
        <f>"兰庆"</f>
        <v>兰庆</v>
      </c>
    </row>
    <row r="202" spans="1:5" s="6" customFormat="1" ht="15" customHeight="1">
      <c r="A202" s="5">
        <v>200</v>
      </c>
      <c r="B202" s="5" t="str">
        <f>"67802024072212335073965"</f>
        <v>67802024072212335073965</v>
      </c>
      <c r="C202" s="5" t="str">
        <f t="shared" si="14"/>
        <v>20240122</v>
      </c>
      <c r="D202" s="5" t="s">
        <v>5</v>
      </c>
      <c r="E202" s="5" t="str">
        <f>"马婉茹"</f>
        <v>马婉茹</v>
      </c>
    </row>
    <row r="203" spans="1:5" s="6" customFormat="1" ht="15" customHeight="1">
      <c r="A203" s="5">
        <v>201</v>
      </c>
      <c r="B203" s="5" t="str">
        <f>"67802024072222122779525"</f>
        <v>67802024072222122779525</v>
      </c>
      <c r="C203" s="5" t="str">
        <f t="shared" si="14"/>
        <v>20240122</v>
      </c>
      <c r="D203" s="5" t="s">
        <v>5</v>
      </c>
      <c r="E203" s="5" t="str">
        <f>"郭如意"</f>
        <v>郭如意</v>
      </c>
    </row>
    <row r="204" spans="1:5" s="6" customFormat="1" ht="15" customHeight="1">
      <c r="A204" s="5">
        <v>202</v>
      </c>
      <c r="B204" s="5" t="str">
        <f>"67802024072223223680061"</f>
        <v>67802024072223223680061</v>
      </c>
      <c r="C204" s="5" t="str">
        <f t="shared" si="14"/>
        <v>20240122</v>
      </c>
      <c r="D204" s="5" t="s">
        <v>5</v>
      </c>
      <c r="E204" s="5" t="str">
        <f>"赵金金"</f>
        <v>赵金金</v>
      </c>
    </row>
    <row r="205" spans="1:5" s="6" customFormat="1" ht="15" customHeight="1">
      <c r="A205" s="5">
        <v>203</v>
      </c>
      <c r="B205" s="5" t="str">
        <f>"67802024072308214280564"</f>
        <v>67802024072308214280564</v>
      </c>
      <c r="C205" s="5" t="str">
        <f t="shared" si="14"/>
        <v>20240122</v>
      </c>
      <c r="D205" s="5" t="s">
        <v>5</v>
      </c>
      <c r="E205" s="5" t="str">
        <f>"陈涛"</f>
        <v>陈涛</v>
      </c>
    </row>
    <row r="206" spans="1:5" s="6" customFormat="1" ht="15" customHeight="1">
      <c r="A206" s="5">
        <v>204</v>
      </c>
      <c r="B206" s="5" t="str">
        <f>"67802024072211584273580"</f>
        <v>67802024072211584273580</v>
      </c>
      <c r="C206" s="5" t="str">
        <f t="shared" si="14"/>
        <v>20240122</v>
      </c>
      <c r="D206" s="5" t="s">
        <v>5</v>
      </c>
      <c r="E206" s="5" t="str">
        <f>"贾景景"</f>
        <v>贾景景</v>
      </c>
    </row>
    <row r="207" spans="1:5" s="6" customFormat="1" ht="15" customHeight="1">
      <c r="A207" s="5">
        <v>205</v>
      </c>
      <c r="B207" s="5" t="str">
        <f>"67802024072317073685412"</f>
        <v>67802024072317073685412</v>
      </c>
      <c r="C207" s="5" t="str">
        <f t="shared" si="14"/>
        <v>20240122</v>
      </c>
      <c r="D207" s="5" t="s">
        <v>5</v>
      </c>
      <c r="E207" s="5" t="str">
        <f>"代文建"</f>
        <v>代文建</v>
      </c>
    </row>
    <row r="208" spans="1:5" s="6" customFormat="1" ht="15" customHeight="1">
      <c r="A208" s="5">
        <v>206</v>
      </c>
      <c r="B208" s="5" t="str">
        <f>"67802024072223494480164"</f>
        <v>67802024072223494480164</v>
      </c>
      <c r="C208" s="5" t="str">
        <f t="shared" si="14"/>
        <v>20240122</v>
      </c>
      <c r="D208" s="5" t="s">
        <v>5</v>
      </c>
      <c r="E208" s="5" t="str">
        <f>"张雪"</f>
        <v>张雪</v>
      </c>
    </row>
    <row r="209" spans="1:5" s="6" customFormat="1" ht="15" customHeight="1">
      <c r="A209" s="5">
        <v>207</v>
      </c>
      <c r="B209" s="5" t="str">
        <f>"67802024072421512596812"</f>
        <v>67802024072421512596812</v>
      </c>
      <c r="C209" s="5" t="str">
        <f t="shared" si="14"/>
        <v>20240122</v>
      </c>
      <c r="D209" s="5" t="s">
        <v>5</v>
      </c>
      <c r="E209" s="5" t="str">
        <f>"杨倩倩"</f>
        <v>杨倩倩</v>
      </c>
    </row>
    <row r="210" spans="1:5" s="6" customFormat="1" ht="15" customHeight="1">
      <c r="A210" s="5">
        <v>208</v>
      </c>
      <c r="B210" s="5" t="str">
        <f>"67802024072423114197106"</f>
        <v>67802024072423114197106</v>
      </c>
      <c r="C210" s="5" t="str">
        <f t="shared" si="14"/>
        <v>20240122</v>
      </c>
      <c r="D210" s="5" t="s">
        <v>5</v>
      </c>
      <c r="E210" s="5" t="str">
        <f>"高强"</f>
        <v>高强</v>
      </c>
    </row>
    <row r="211" spans="1:5" s="6" customFormat="1" ht="15" customHeight="1">
      <c r="A211" s="5">
        <v>209</v>
      </c>
      <c r="B211" s="5" t="str">
        <f>"67802024072409171090220"</f>
        <v>67802024072409171090220</v>
      </c>
      <c r="C211" s="5" t="str">
        <f t="shared" si="14"/>
        <v>20240122</v>
      </c>
      <c r="D211" s="5" t="s">
        <v>5</v>
      </c>
      <c r="E211" s="5" t="str">
        <f>"黄雅晴"</f>
        <v>黄雅晴</v>
      </c>
    </row>
    <row r="212" spans="1:5" s="6" customFormat="1" ht="15" customHeight="1">
      <c r="A212" s="5">
        <v>210</v>
      </c>
      <c r="B212" s="5" t="str">
        <f>"67802024072510310297738"</f>
        <v>67802024072510310297738</v>
      </c>
      <c r="C212" s="5" t="str">
        <f t="shared" si="14"/>
        <v>20240122</v>
      </c>
      <c r="D212" s="5" t="s">
        <v>5</v>
      </c>
      <c r="E212" s="5" t="str">
        <f>"杜艳影"</f>
        <v>杜艳影</v>
      </c>
    </row>
    <row r="213" spans="1:5" s="6" customFormat="1" ht="15" customHeight="1">
      <c r="A213" s="5">
        <v>211</v>
      </c>
      <c r="B213" s="5" t="str">
        <f>"67802024072515081398604"</f>
        <v>67802024072515081398604</v>
      </c>
      <c r="C213" s="5" t="str">
        <f t="shared" si="14"/>
        <v>20240122</v>
      </c>
      <c r="D213" s="5" t="s">
        <v>5</v>
      </c>
      <c r="E213" s="5" t="str">
        <f>"吴洁茹"</f>
        <v>吴洁茹</v>
      </c>
    </row>
    <row r="214" spans="1:5" s="6" customFormat="1" ht="15" customHeight="1">
      <c r="A214" s="5">
        <v>212</v>
      </c>
      <c r="B214" s="5" t="str">
        <f>"67802024072520540499724"</f>
        <v>67802024072520540499724</v>
      </c>
      <c r="C214" s="5" t="str">
        <f t="shared" si="14"/>
        <v>20240122</v>
      </c>
      <c r="D214" s="5" t="s">
        <v>5</v>
      </c>
      <c r="E214" s="5" t="str">
        <f>"桑欣萍"</f>
        <v>桑欣萍</v>
      </c>
    </row>
    <row r="215" spans="1:5" s="6" customFormat="1" ht="15" customHeight="1">
      <c r="A215" s="5">
        <v>213</v>
      </c>
      <c r="B215" s="5" t="str">
        <f>"67802024072521063899770"</f>
        <v>67802024072521063899770</v>
      </c>
      <c r="C215" s="5" t="str">
        <f t="shared" si="14"/>
        <v>20240122</v>
      </c>
      <c r="D215" s="5" t="s">
        <v>5</v>
      </c>
      <c r="E215" s="5" t="str">
        <f>"杜兵"</f>
        <v>杜兵</v>
      </c>
    </row>
    <row r="216" spans="1:5" s="6" customFormat="1" ht="15" customHeight="1">
      <c r="A216" s="5">
        <v>214</v>
      </c>
      <c r="B216" s="5" t="str">
        <f>"67802024072521350599872"</f>
        <v>67802024072521350599872</v>
      </c>
      <c r="C216" s="5" t="str">
        <f t="shared" si="14"/>
        <v>20240122</v>
      </c>
      <c r="D216" s="5" t="s">
        <v>5</v>
      </c>
      <c r="E216" s="5" t="str">
        <f>"李干"</f>
        <v>李干</v>
      </c>
    </row>
    <row r="217" spans="1:5" s="6" customFormat="1" ht="15" customHeight="1">
      <c r="A217" s="5">
        <v>215</v>
      </c>
      <c r="B217" s="5" t="str">
        <f>"67802024072512530998183"</f>
        <v>67802024072512530998183</v>
      </c>
      <c r="C217" s="5" t="str">
        <f t="shared" si="14"/>
        <v>20240122</v>
      </c>
      <c r="D217" s="5" t="s">
        <v>5</v>
      </c>
      <c r="E217" s="5" t="str">
        <f>"王婉"</f>
        <v>王婉</v>
      </c>
    </row>
    <row r="218" spans="1:5" s="6" customFormat="1" ht="15" customHeight="1">
      <c r="A218" s="5">
        <v>216</v>
      </c>
      <c r="B218" s="5" t="str">
        <f>"678020240726105007100893"</f>
        <v>678020240726105007100893</v>
      </c>
      <c r="C218" s="5" t="str">
        <f t="shared" si="14"/>
        <v>20240122</v>
      </c>
      <c r="D218" s="5" t="s">
        <v>5</v>
      </c>
      <c r="E218" s="5" t="str">
        <f>"相晨晨"</f>
        <v>相晨晨</v>
      </c>
    </row>
    <row r="219" spans="1:5" s="6" customFormat="1" ht="15" customHeight="1">
      <c r="A219" s="5">
        <v>217</v>
      </c>
      <c r="B219" s="5" t="str">
        <f>"678020240726105511100916"</f>
        <v>678020240726105511100916</v>
      </c>
      <c r="C219" s="5" t="str">
        <f t="shared" si="14"/>
        <v>20240122</v>
      </c>
      <c r="D219" s="5" t="s">
        <v>5</v>
      </c>
      <c r="E219" s="5" t="str">
        <f>"梁连盼"</f>
        <v>梁连盼</v>
      </c>
    </row>
    <row r="220" spans="1:5" s="6" customFormat="1" ht="15" customHeight="1">
      <c r="A220" s="5">
        <v>218</v>
      </c>
      <c r="B220" s="5" t="str">
        <f>"678020240725235829100240"</f>
        <v>678020240725235829100240</v>
      </c>
      <c r="C220" s="5" t="str">
        <f t="shared" si="14"/>
        <v>20240122</v>
      </c>
      <c r="D220" s="5" t="s">
        <v>5</v>
      </c>
      <c r="E220" s="5" t="str">
        <f>"赵婉婉"</f>
        <v>赵婉婉</v>
      </c>
    </row>
    <row r="221" spans="1:5" s="6" customFormat="1" ht="15" customHeight="1">
      <c r="A221" s="5">
        <v>219</v>
      </c>
      <c r="B221" s="5" t="str">
        <f>"67802024072220393478608"</f>
        <v>67802024072220393478608</v>
      </c>
      <c r="C221" s="5" t="str">
        <f t="shared" si="14"/>
        <v>20240122</v>
      </c>
      <c r="D221" s="5" t="s">
        <v>5</v>
      </c>
      <c r="E221" s="5" t="str">
        <f>"廖胜"</f>
        <v>廖胜</v>
      </c>
    </row>
    <row r="222" spans="1:5" s="6" customFormat="1" ht="15" customHeight="1">
      <c r="A222" s="5">
        <v>220</v>
      </c>
      <c r="B222" s="5" t="str">
        <f>"67802024072213503274810"</f>
        <v>67802024072213503274810</v>
      </c>
      <c r="C222" s="5" t="str">
        <f t="shared" si="14"/>
        <v>20240122</v>
      </c>
      <c r="D222" s="5" t="s">
        <v>5</v>
      </c>
      <c r="E222" s="5" t="str">
        <f>"侯婉晴"</f>
        <v>侯婉晴</v>
      </c>
    </row>
    <row r="223" spans="1:5" s="6" customFormat="1" ht="15" customHeight="1">
      <c r="A223" s="5">
        <v>221</v>
      </c>
      <c r="B223" s="5" t="str">
        <f>"67802024072209032070556"</f>
        <v>67802024072209032070556</v>
      </c>
      <c r="C223" s="5" t="str">
        <f t="shared" ref="C223:C265" si="15">"20240123"</f>
        <v>20240123</v>
      </c>
      <c r="D223" s="5" t="s">
        <v>4</v>
      </c>
      <c r="E223" s="5" t="str">
        <f>"谢佳"</f>
        <v>谢佳</v>
      </c>
    </row>
    <row r="224" spans="1:5" s="6" customFormat="1" ht="15" customHeight="1">
      <c r="A224" s="5">
        <v>222</v>
      </c>
      <c r="B224" s="5" t="str">
        <f>"67802024072209503871483"</f>
        <v>67802024072209503871483</v>
      </c>
      <c r="C224" s="5" t="str">
        <f t="shared" si="15"/>
        <v>20240123</v>
      </c>
      <c r="D224" s="5" t="s">
        <v>4</v>
      </c>
      <c r="E224" s="5" t="str">
        <f>"乔蔓丽"</f>
        <v>乔蔓丽</v>
      </c>
    </row>
    <row r="225" spans="1:5" s="6" customFormat="1" ht="15" customHeight="1">
      <c r="A225" s="5">
        <v>223</v>
      </c>
      <c r="B225" s="5" t="str">
        <f>"67802024072210022771706"</f>
        <v>67802024072210022771706</v>
      </c>
      <c r="C225" s="5" t="str">
        <f t="shared" si="15"/>
        <v>20240123</v>
      </c>
      <c r="D225" s="5" t="s">
        <v>4</v>
      </c>
      <c r="E225" s="5" t="str">
        <f>"闫丽静"</f>
        <v>闫丽静</v>
      </c>
    </row>
    <row r="226" spans="1:5" s="6" customFormat="1" ht="15" customHeight="1">
      <c r="A226" s="5">
        <v>224</v>
      </c>
      <c r="B226" s="5" t="str">
        <f>"67802024072210024271710"</f>
        <v>67802024072210024271710</v>
      </c>
      <c r="C226" s="5" t="str">
        <f t="shared" si="15"/>
        <v>20240123</v>
      </c>
      <c r="D226" s="5" t="s">
        <v>4</v>
      </c>
      <c r="E226" s="5" t="str">
        <f>"胡春香"</f>
        <v>胡春香</v>
      </c>
    </row>
    <row r="227" spans="1:5" s="6" customFormat="1" ht="15" customHeight="1">
      <c r="A227" s="5">
        <v>225</v>
      </c>
      <c r="B227" s="5" t="str">
        <f>"67802024072210335772289"</f>
        <v>67802024072210335772289</v>
      </c>
      <c r="C227" s="5" t="str">
        <f t="shared" si="15"/>
        <v>20240123</v>
      </c>
      <c r="D227" s="5" t="s">
        <v>4</v>
      </c>
      <c r="E227" s="5" t="str">
        <f>"邵艳妮"</f>
        <v>邵艳妮</v>
      </c>
    </row>
    <row r="228" spans="1:5" s="6" customFormat="1" ht="15" customHeight="1">
      <c r="A228" s="5">
        <v>226</v>
      </c>
      <c r="B228" s="5" t="str">
        <f>"67802024072210444072477"</f>
        <v>67802024072210444072477</v>
      </c>
      <c r="C228" s="5" t="str">
        <f t="shared" si="15"/>
        <v>20240123</v>
      </c>
      <c r="D228" s="5" t="s">
        <v>4</v>
      </c>
      <c r="E228" s="5" t="str">
        <f>"牛玉琳"</f>
        <v>牛玉琳</v>
      </c>
    </row>
    <row r="229" spans="1:5" s="6" customFormat="1" ht="15" customHeight="1">
      <c r="A229" s="5">
        <v>227</v>
      </c>
      <c r="B229" s="5" t="str">
        <f>"67802024072211225973121"</f>
        <v>67802024072211225973121</v>
      </c>
      <c r="C229" s="5" t="str">
        <f t="shared" si="15"/>
        <v>20240123</v>
      </c>
      <c r="D229" s="5" t="s">
        <v>4</v>
      </c>
      <c r="E229" s="5" t="str">
        <f>"李腾腾"</f>
        <v>李腾腾</v>
      </c>
    </row>
    <row r="230" spans="1:5" s="6" customFormat="1" ht="15" customHeight="1">
      <c r="A230" s="5">
        <v>228</v>
      </c>
      <c r="B230" s="5" t="str">
        <f>"67802024072211072172863"</f>
        <v>67802024072211072172863</v>
      </c>
      <c r="C230" s="5" t="str">
        <f t="shared" si="15"/>
        <v>20240123</v>
      </c>
      <c r="D230" s="5" t="s">
        <v>4</v>
      </c>
      <c r="E230" s="5" t="str">
        <f>"王静"</f>
        <v>王静</v>
      </c>
    </row>
    <row r="231" spans="1:5" s="6" customFormat="1" ht="15" customHeight="1">
      <c r="A231" s="5">
        <v>229</v>
      </c>
      <c r="B231" s="5" t="str">
        <f>"67802024072216292676397"</f>
        <v>67802024072216292676397</v>
      </c>
      <c r="C231" s="5" t="str">
        <f t="shared" si="15"/>
        <v>20240123</v>
      </c>
      <c r="D231" s="5" t="s">
        <v>4</v>
      </c>
      <c r="E231" s="5" t="str">
        <f>"汪琴琴"</f>
        <v>汪琴琴</v>
      </c>
    </row>
    <row r="232" spans="1:5" s="6" customFormat="1" ht="15" customHeight="1">
      <c r="A232" s="5">
        <v>230</v>
      </c>
      <c r="B232" s="5" t="str">
        <f>"67802024072222400279777"</f>
        <v>67802024072222400279777</v>
      </c>
      <c r="C232" s="5" t="str">
        <f t="shared" si="15"/>
        <v>20240123</v>
      </c>
      <c r="D232" s="5" t="s">
        <v>4</v>
      </c>
      <c r="E232" s="5" t="str">
        <f>"赵敏"</f>
        <v>赵敏</v>
      </c>
    </row>
    <row r="233" spans="1:5" s="6" customFormat="1" ht="15" customHeight="1">
      <c r="A233" s="5">
        <v>231</v>
      </c>
      <c r="B233" s="5" t="str">
        <f>"67802024072223430780146"</f>
        <v>67802024072223430780146</v>
      </c>
      <c r="C233" s="5" t="str">
        <f t="shared" si="15"/>
        <v>20240123</v>
      </c>
      <c r="D233" s="5" t="s">
        <v>4</v>
      </c>
      <c r="E233" s="5" t="str">
        <f>"盛静"</f>
        <v>盛静</v>
      </c>
    </row>
    <row r="234" spans="1:5" s="6" customFormat="1" ht="15" customHeight="1">
      <c r="A234" s="5">
        <v>232</v>
      </c>
      <c r="B234" s="5" t="str">
        <f>"67802024072315204284317"</f>
        <v>67802024072315204284317</v>
      </c>
      <c r="C234" s="5" t="str">
        <f t="shared" si="15"/>
        <v>20240123</v>
      </c>
      <c r="D234" s="5" t="s">
        <v>4</v>
      </c>
      <c r="E234" s="5" t="str">
        <f>"朱薇谕"</f>
        <v>朱薇谕</v>
      </c>
    </row>
    <row r="235" spans="1:5" s="6" customFormat="1" ht="15" customHeight="1">
      <c r="A235" s="5">
        <v>233</v>
      </c>
      <c r="B235" s="5" t="str">
        <f>"67802024072210392072380"</f>
        <v>67802024072210392072380</v>
      </c>
      <c r="C235" s="5" t="str">
        <f t="shared" si="15"/>
        <v>20240123</v>
      </c>
      <c r="D235" s="5" t="s">
        <v>4</v>
      </c>
      <c r="E235" s="5" t="str">
        <f>"张慕冉"</f>
        <v>张慕冉</v>
      </c>
    </row>
    <row r="236" spans="1:5" s="6" customFormat="1" ht="15" customHeight="1">
      <c r="A236" s="5">
        <v>234</v>
      </c>
      <c r="B236" s="5" t="str">
        <f>"67802024072308525380745"</f>
        <v>67802024072308525380745</v>
      </c>
      <c r="C236" s="5" t="str">
        <f t="shared" si="15"/>
        <v>20240123</v>
      </c>
      <c r="D236" s="5" t="s">
        <v>4</v>
      </c>
      <c r="E236" s="5" t="str">
        <f>"代培培"</f>
        <v>代培培</v>
      </c>
    </row>
    <row r="237" spans="1:5" s="6" customFormat="1" ht="15" customHeight="1">
      <c r="A237" s="5">
        <v>235</v>
      </c>
      <c r="B237" s="5" t="str">
        <f>"67802024072400564889263"</f>
        <v>67802024072400564889263</v>
      </c>
      <c r="C237" s="5" t="str">
        <f t="shared" si="15"/>
        <v>20240123</v>
      </c>
      <c r="D237" s="5" t="s">
        <v>4</v>
      </c>
      <c r="E237" s="5" t="str">
        <f>"张士田"</f>
        <v>张士田</v>
      </c>
    </row>
    <row r="238" spans="1:5" s="6" customFormat="1" ht="15" customHeight="1">
      <c r="A238" s="5">
        <v>236</v>
      </c>
      <c r="B238" s="5" t="str">
        <f>"67802024072409331290496"</f>
        <v>67802024072409331290496</v>
      </c>
      <c r="C238" s="5" t="str">
        <f t="shared" si="15"/>
        <v>20240123</v>
      </c>
      <c r="D238" s="5" t="s">
        <v>4</v>
      </c>
      <c r="E238" s="5" t="str">
        <f>"李飞"</f>
        <v>李飞</v>
      </c>
    </row>
    <row r="239" spans="1:5" s="6" customFormat="1" ht="15" customHeight="1">
      <c r="A239" s="5">
        <v>237</v>
      </c>
      <c r="B239" s="5" t="str">
        <f>"67802024072409175390235"</f>
        <v>67802024072409175390235</v>
      </c>
      <c r="C239" s="5" t="str">
        <f t="shared" si="15"/>
        <v>20240123</v>
      </c>
      <c r="D239" s="5" t="s">
        <v>4</v>
      </c>
      <c r="E239" s="5" t="str">
        <f>"武静"</f>
        <v>武静</v>
      </c>
    </row>
    <row r="240" spans="1:5" s="6" customFormat="1" ht="15" customHeight="1">
      <c r="A240" s="5">
        <v>238</v>
      </c>
      <c r="B240" s="5" t="str">
        <f>"67802024072409465690726"</f>
        <v>67802024072409465690726</v>
      </c>
      <c r="C240" s="5" t="str">
        <f t="shared" si="15"/>
        <v>20240123</v>
      </c>
      <c r="D240" s="5" t="s">
        <v>4</v>
      </c>
      <c r="E240" s="5" t="str">
        <f>"朱明珍"</f>
        <v>朱明珍</v>
      </c>
    </row>
    <row r="241" spans="1:5" s="6" customFormat="1" ht="15" customHeight="1">
      <c r="A241" s="5">
        <v>239</v>
      </c>
      <c r="B241" s="5" t="str">
        <f>"67802024072412401292869"</f>
        <v>67802024072412401292869</v>
      </c>
      <c r="C241" s="5" t="str">
        <f t="shared" si="15"/>
        <v>20240123</v>
      </c>
      <c r="D241" s="5" t="s">
        <v>4</v>
      </c>
      <c r="E241" s="5" t="str">
        <f>"朱文书"</f>
        <v>朱文书</v>
      </c>
    </row>
    <row r="242" spans="1:5" s="6" customFormat="1" ht="15" customHeight="1">
      <c r="A242" s="5">
        <v>240</v>
      </c>
      <c r="B242" s="5" t="str">
        <f>"67802024072418415196205"</f>
        <v>67802024072418415196205</v>
      </c>
      <c r="C242" s="5" t="str">
        <f t="shared" si="15"/>
        <v>20240123</v>
      </c>
      <c r="D242" s="5" t="s">
        <v>4</v>
      </c>
      <c r="E242" s="5" t="str">
        <f>"朱迪"</f>
        <v>朱迪</v>
      </c>
    </row>
    <row r="243" spans="1:5" s="6" customFormat="1" ht="15" customHeight="1">
      <c r="A243" s="5">
        <v>241</v>
      </c>
      <c r="B243" s="5" t="str">
        <f>"67802024072422095796892"</f>
        <v>67802024072422095796892</v>
      </c>
      <c r="C243" s="5" t="str">
        <f t="shared" si="15"/>
        <v>20240123</v>
      </c>
      <c r="D243" s="5" t="s">
        <v>4</v>
      </c>
      <c r="E243" s="5" t="str">
        <f>"郑昌月"</f>
        <v>郑昌月</v>
      </c>
    </row>
    <row r="244" spans="1:5" s="6" customFormat="1" ht="15" customHeight="1">
      <c r="A244" s="5">
        <v>242</v>
      </c>
      <c r="B244" s="5" t="str">
        <f>"67802024072500291997201"</f>
        <v>67802024072500291997201</v>
      </c>
      <c r="C244" s="5" t="str">
        <f t="shared" si="15"/>
        <v>20240123</v>
      </c>
      <c r="D244" s="5" t="s">
        <v>4</v>
      </c>
      <c r="E244" s="5" t="str">
        <f>"丁晓双"</f>
        <v>丁晓双</v>
      </c>
    </row>
    <row r="245" spans="1:5" s="6" customFormat="1" ht="15" customHeight="1">
      <c r="A245" s="5">
        <v>243</v>
      </c>
      <c r="B245" s="5" t="str">
        <f>"67802024072319505686705"</f>
        <v>67802024072319505686705</v>
      </c>
      <c r="C245" s="5" t="str">
        <f t="shared" si="15"/>
        <v>20240123</v>
      </c>
      <c r="D245" s="5" t="s">
        <v>4</v>
      </c>
      <c r="E245" s="5" t="str">
        <f>"盛睆睆"</f>
        <v>盛睆睆</v>
      </c>
    </row>
    <row r="246" spans="1:5" s="6" customFormat="1" ht="15" customHeight="1">
      <c r="A246" s="5">
        <v>244</v>
      </c>
      <c r="B246" s="5" t="str">
        <f>"67802024072509500497584"</f>
        <v>67802024072509500497584</v>
      </c>
      <c r="C246" s="5" t="str">
        <f t="shared" si="15"/>
        <v>20240123</v>
      </c>
      <c r="D246" s="5" t="s">
        <v>4</v>
      </c>
      <c r="E246" s="5" t="str">
        <f>"赵月月"</f>
        <v>赵月月</v>
      </c>
    </row>
    <row r="247" spans="1:5" s="6" customFormat="1" ht="15" customHeight="1">
      <c r="A247" s="5">
        <v>245</v>
      </c>
      <c r="B247" s="5" t="str">
        <f>"67802024072516503199061"</f>
        <v>67802024072516503199061</v>
      </c>
      <c r="C247" s="5" t="str">
        <f t="shared" si="15"/>
        <v>20240123</v>
      </c>
      <c r="D247" s="5" t="s">
        <v>4</v>
      </c>
      <c r="E247" s="5" t="str">
        <f>"闵思路"</f>
        <v>闵思路</v>
      </c>
    </row>
    <row r="248" spans="1:5" s="6" customFormat="1" ht="15" customHeight="1">
      <c r="A248" s="5">
        <v>246</v>
      </c>
      <c r="B248" s="5" t="str">
        <f>"67802024072520281999650"</f>
        <v>67802024072520281999650</v>
      </c>
      <c r="C248" s="5" t="str">
        <f t="shared" si="15"/>
        <v>20240123</v>
      </c>
      <c r="D248" s="5" t="s">
        <v>4</v>
      </c>
      <c r="E248" s="5" t="str">
        <f>"赵辉"</f>
        <v>赵辉</v>
      </c>
    </row>
    <row r="249" spans="1:5" s="6" customFormat="1" ht="15" customHeight="1">
      <c r="A249" s="5">
        <v>247</v>
      </c>
      <c r="B249" s="5" t="str">
        <f>"67802024072510535397821"</f>
        <v>67802024072510535397821</v>
      </c>
      <c r="C249" s="5" t="str">
        <f t="shared" si="15"/>
        <v>20240123</v>
      </c>
      <c r="D249" s="5" t="s">
        <v>4</v>
      </c>
      <c r="E249" s="5" t="str">
        <f>"朱梅"</f>
        <v>朱梅</v>
      </c>
    </row>
    <row r="250" spans="1:5" s="6" customFormat="1" ht="15" customHeight="1">
      <c r="A250" s="5">
        <v>248</v>
      </c>
      <c r="B250" s="5" t="str">
        <f>"678020240725225140100128"</f>
        <v>678020240725225140100128</v>
      </c>
      <c r="C250" s="5" t="str">
        <f t="shared" si="15"/>
        <v>20240123</v>
      </c>
      <c r="D250" s="5" t="s">
        <v>4</v>
      </c>
      <c r="E250" s="5" t="str">
        <f>"孙新新"</f>
        <v>孙新新</v>
      </c>
    </row>
    <row r="251" spans="1:5" s="6" customFormat="1" ht="15" customHeight="1">
      <c r="A251" s="5">
        <v>249</v>
      </c>
      <c r="B251" s="5" t="str">
        <f>"678020240725230306100156"</f>
        <v>678020240725230306100156</v>
      </c>
      <c r="C251" s="5" t="str">
        <f t="shared" si="15"/>
        <v>20240123</v>
      </c>
      <c r="D251" s="5" t="s">
        <v>4</v>
      </c>
      <c r="E251" s="5" t="str">
        <f>"张慧"</f>
        <v>张慧</v>
      </c>
    </row>
    <row r="252" spans="1:5" s="6" customFormat="1" ht="15" customHeight="1">
      <c r="A252" s="5">
        <v>250</v>
      </c>
      <c r="B252" s="5" t="str">
        <f>"678020240726012739100314"</f>
        <v>678020240726012739100314</v>
      </c>
      <c r="C252" s="5" t="str">
        <f t="shared" si="15"/>
        <v>20240123</v>
      </c>
      <c r="D252" s="5" t="s">
        <v>4</v>
      </c>
      <c r="E252" s="5" t="str">
        <f>"李傲辰"</f>
        <v>李傲辰</v>
      </c>
    </row>
    <row r="253" spans="1:5" s="6" customFormat="1" ht="15" customHeight="1">
      <c r="A253" s="5">
        <v>251</v>
      </c>
      <c r="B253" s="5" t="str">
        <f>"67802024072520531699720"</f>
        <v>67802024072520531699720</v>
      </c>
      <c r="C253" s="5" t="str">
        <f t="shared" si="15"/>
        <v>20240123</v>
      </c>
      <c r="D253" s="5" t="s">
        <v>4</v>
      </c>
      <c r="E253" s="5" t="str">
        <f>"吴娟"</f>
        <v>吴娟</v>
      </c>
    </row>
    <row r="254" spans="1:5" s="6" customFormat="1" ht="15" customHeight="1">
      <c r="A254" s="5">
        <v>252</v>
      </c>
      <c r="B254" s="5" t="str">
        <f>"678020240726090543100517"</f>
        <v>678020240726090543100517</v>
      </c>
      <c r="C254" s="5" t="str">
        <f t="shared" si="15"/>
        <v>20240123</v>
      </c>
      <c r="D254" s="5" t="s">
        <v>4</v>
      </c>
      <c r="E254" s="5" t="str">
        <f>"孙莉莉"</f>
        <v>孙莉莉</v>
      </c>
    </row>
    <row r="255" spans="1:5" s="6" customFormat="1" ht="15" customHeight="1">
      <c r="A255" s="5">
        <v>253</v>
      </c>
      <c r="B255" s="5" t="str">
        <f>"67802024072209300471089"</f>
        <v>67802024072209300471089</v>
      </c>
      <c r="C255" s="5" t="str">
        <f t="shared" si="15"/>
        <v>20240123</v>
      </c>
      <c r="D255" s="5" t="s">
        <v>4</v>
      </c>
      <c r="E255" s="5" t="str">
        <f>"李智勇"</f>
        <v>李智勇</v>
      </c>
    </row>
    <row r="256" spans="1:5" s="6" customFormat="1" ht="15" customHeight="1">
      <c r="A256" s="5">
        <v>254</v>
      </c>
      <c r="B256" s="5" t="str">
        <f>"678020240726100241100723"</f>
        <v>678020240726100241100723</v>
      </c>
      <c r="C256" s="5" t="str">
        <f t="shared" si="15"/>
        <v>20240123</v>
      </c>
      <c r="D256" s="5" t="s">
        <v>4</v>
      </c>
      <c r="E256" s="5" t="str">
        <f>"胡卫军"</f>
        <v>胡卫军</v>
      </c>
    </row>
    <row r="257" spans="1:5" s="6" customFormat="1" ht="15" customHeight="1">
      <c r="A257" s="5">
        <v>255</v>
      </c>
      <c r="B257" s="5" t="str">
        <f>"678020240726102302100792"</f>
        <v>678020240726102302100792</v>
      </c>
      <c r="C257" s="5" t="str">
        <f t="shared" si="15"/>
        <v>20240123</v>
      </c>
      <c r="D257" s="5" t="s">
        <v>4</v>
      </c>
      <c r="E257" s="5" t="str">
        <f>"杨少齐"</f>
        <v>杨少齐</v>
      </c>
    </row>
    <row r="258" spans="1:5" s="6" customFormat="1" ht="15" customHeight="1">
      <c r="A258" s="5">
        <v>256</v>
      </c>
      <c r="B258" s="5" t="str">
        <f>"678020240726102845100813"</f>
        <v>678020240726102845100813</v>
      </c>
      <c r="C258" s="5" t="str">
        <f t="shared" si="15"/>
        <v>20240123</v>
      </c>
      <c r="D258" s="5" t="s">
        <v>4</v>
      </c>
      <c r="E258" s="5" t="str">
        <f>"徐旭"</f>
        <v>徐旭</v>
      </c>
    </row>
    <row r="259" spans="1:5" s="6" customFormat="1" ht="15" customHeight="1">
      <c r="A259" s="5">
        <v>257</v>
      </c>
      <c r="B259" s="5" t="str">
        <f>"678020240726104650100883"</f>
        <v>678020240726104650100883</v>
      </c>
      <c r="C259" s="5" t="str">
        <f t="shared" si="15"/>
        <v>20240123</v>
      </c>
      <c r="D259" s="5" t="s">
        <v>4</v>
      </c>
      <c r="E259" s="5" t="str">
        <f>"詹童姣"</f>
        <v>詹童姣</v>
      </c>
    </row>
    <row r="260" spans="1:5" s="6" customFormat="1" ht="15" customHeight="1">
      <c r="A260" s="5">
        <v>258</v>
      </c>
      <c r="B260" s="5" t="str">
        <f>"678020240726110804100965"</f>
        <v>678020240726110804100965</v>
      </c>
      <c r="C260" s="5" t="str">
        <f t="shared" si="15"/>
        <v>20240123</v>
      </c>
      <c r="D260" s="5" t="s">
        <v>4</v>
      </c>
      <c r="E260" s="5" t="str">
        <f>"宁珂"</f>
        <v>宁珂</v>
      </c>
    </row>
    <row r="261" spans="1:5" s="6" customFormat="1" ht="15" customHeight="1">
      <c r="A261" s="5">
        <v>259</v>
      </c>
      <c r="B261" s="5" t="str">
        <f>"678020240726141208101704"</f>
        <v>678020240726141208101704</v>
      </c>
      <c r="C261" s="5" t="str">
        <f t="shared" si="15"/>
        <v>20240123</v>
      </c>
      <c r="D261" s="5" t="s">
        <v>4</v>
      </c>
      <c r="E261" s="5" t="str">
        <f>"王紫晴"</f>
        <v>王紫晴</v>
      </c>
    </row>
    <row r="262" spans="1:5" s="6" customFormat="1" ht="15" customHeight="1">
      <c r="A262" s="5">
        <v>260</v>
      </c>
      <c r="B262" s="5" t="str">
        <f>"678020240726145126101845"</f>
        <v>678020240726145126101845</v>
      </c>
      <c r="C262" s="5" t="str">
        <f t="shared" si="15"/>
        <v>20240123</v>
      </c>
      <c r="D262" s="5" t="s">
        <v>4</v>
      </c>
      <c r="E262" s="5" t="str">
        <f>"郭雅荟"</f>
        <v>郭雅荟</v>
      </c>
    </row>
    <row r="263" spans="1:5" s="6" customFormat="1" ht="15" customHeight="1">
      <c r="A263" s="5">
        <v>261</v>
      </c>
      <c r="B263" s="5" t="str">
        <f>"678020240726151337101967"</f>
        <v>678020240726151337101967</v>
      </c>
      <c r="C263" s="5" t="str">
        <f t="shared" si="15"/>
        <v>20240123</v>
      </c>
      <c r="D263" s="5" t="s">
        <v>4</v>
      </c>
      <c r="E263" s="5" t="str">
        <f>"龙凤珍"</f>
        <v>龙凤珍</v>
      </c>
    </row>
    <row r="264" spans="1:5" s="6" customFormat="1" ht="15" customHeight="1">
      <c r="A264" s="5">
        <v>262</v>
      </c>
      <c r="B264" s="5" t="str">
        <f>"67802024072412474092967"</f>
        <v>67802024072412474092967</v>
      </c>
      <c r="C264" s="5" t="str">
        <f t="shared" si="15"/>
        <v>20240123</v>
      </c>
      <c r="D264" s="5" t="s">
        <v>4</v>
      </c>
      <c r="E264" s="5" t="str">
        <f>"吴冬梅"</f>
        <v>吴冬梅</v>
      </c>
    </row>
    <row r="265" spans="1:5" s="6" customFormat="1" ht="15" customHeight="1">
      <c r="A265" s="5">
        <v>263</v>
      </c>
      <c r="B265" s="5" t="str">
        <f>"67802024072517283899208"</f>
        <v>67802024072517283899208</v>
      </c>
      <c r="C265" s="5" t="str">
        <f t="shared" si="15"/>
        <v>20240123</v>
      </c>
      <c r="D265" s="5" t="s">
        <v>4</v>
      </c>
      <c r="E265" s="5" t="str">
        <f>"高浩然"</f>
        <v>高浩然</v>
      </c>
    </row>
    <row r="266" spans="1:5" s="6" customFormat="1" ht="15" customHeight="1">
      <c r="A266" s="5">
        <v>264</v>
      </c>
      <c r="B266" s="5" t="str">
        <f>"67802024072417042195663"</f>
        <v>67802024072417042195663</v>
      </c>
      <c r="C266" s="5" t="str">
        <f>"20240124"</f>
        <v>20240124</v>
      </c>
      <c r="D266" s="5" t="s">
        <v>12</v>
      </c>
      <c r="E266" s="5" t="str">
        <f>"孙爱华"</f>
        <v>孙爱华</v>
      </c>
    </row>
    <row r="267" spans="1:5" s="6" customFormat="1" ht="15" customHeight="1">
      <c r="A267" s="5">
        <v>265</v>
      </c>
      <c r="B267" s="5" t="str">
        <f>"67802024072508084397319"</f>
        <v>67802024072508084397319</v>
      </c>
      <c r="C267" s="5" t="str">
        <f>"20240124"</f>
        <v>20240124</v>
      </c>
      <c r="D267" s="5" t="s">
        <v>12</v>
      </c>
      <c r="E267" s="5" t="str">
        <f>"黄涛"</f>
        <v>黄涛</v>
      </c>
    </row>
    <row r="268" spans="1:5" s="6" customFormat="1" ht="15" customHeight="1">
      <c r="A268" s="5">
        <v>266</v>
      </c>
      <c r="B268" s="5" t="str">
        <f>"67802024072212495074176"</f>
        <v>67802024072212495074176</v>
      </c>
      <c r="C268" s="5" t="str">
        <f t="shared" ref="C268:C278" si="16">"20240125"</f>
        <v>20240125</v>
      </c>
      <c r="D268" s="5" t="s">
        <v>8</v>
      </c>
      <c r="E268" s="5" t="str">
        <f>"张锴"</f>
        <v>张锴</v>
      </c>
    </row>
    <row r="269" spans="1:5" s="6" customFormat="1" ht="15" customHeight="1">
      <c r="A269" s="5">
        <v>267</v>
      </c>
      <c r="B269" s="5" t="str">
        <f>"67802024072213563074867"</f>
        <v>67802024072213563074867</v>
      </c>
      <c r="C269" s="5" t="str">
        <f t="shared" si="16"/>
        <v>20240125</v>
      </c>
      <c r="D269" s="5" t="s">
        <v>8</v>
      </c>
      <c r="E269" s="5" t="str">
        <f>"曾贤贤"</f>
        <v>曾贤贤</v>
      </c>
    </row>
    <row r="270" spans="1:5" s="6" customFormat="1" ht="15" customHeight="1">
      <c r="A270" s="5">
        <v>268</v>
      </c>
      <c r="B270" s="5" t="str">
        <f>"67802024072220315478536"</f>
        <v>67802024072220315478536</v>
      </c>
      <c r="C270" s="5" t="str">
        <f t="shared" si="16"/>
        <v>20240125</v>
      </c>
      <c r="D270" s="5" t="s">
        <v>8</v>
      </c>
      <c r="E270" s="5" t="str">
        <f>"龚金玉"</f>
        <v>龚金玉</v>
      </c>
    </row>
    <row r="271" spans="1:5" s="6" customFormat="1" ht="15" customHeight="1">
      <c r="A271" s="5">
        <v>269</v>
      </c>
      <c r="B271" s="5" t="str">
        <f>"67802024072321530488092"</f>
        <v>67802024072321530488092</v>
      </c>
      <c r="C271" s="5" t="str">
        <f t="shared" si="16"/>
        <v>20240125</v>
      </c>
      <c r="D271" s="5" t="s">
        <v>8</v>
      </c>
      <c r="E271" s="5" t="str">
        <f>"王超慧"</f>
        <v>王超慧</v>
      </c>
    </row>
    <row r="272" spans="1:5" s="6" customFormat="1" ht="15" customHeight="1">
      <c r="A272" s="5">
        <v>270</v>
      </c>
      <c r="B272" s="5" t="str">
        <f>"67802024072316111084817"</f>
        <v>67802024072316111084817</v>
      </c>
      <c r="C272" s="5" t="str">
        <f t="shared" si="16"/>
        <v>20240125</v>
      </c>
      <c r="D272" s="5" t="s">
        <v>8</v>
      </c>
      <c r="E272" s="5" t="str">
        <f>"王贺"</f>
        <v>王贺</v>
      </c>
    </row>
    <row r="273" spans="1:5" s="6" customFormat="1" ht="15" customHeight="1">
      <c r="A273" s="5">
        <v>271</v>
      </c>
      <c r="B273" s="5" t="str">
        <f>"67802024072509444897569"</f>
        <v>67802024072509444897569</v>
      </c>
      <c r="C273" s="5" t="str">
        <f t="shared" si="16"/>
        <v>20240125</v>
      </c>
      <c r="D273" s="5" t="s">
        <v>8</v>
      </c>
      <c r="E273" s="5" t="str">
        <f>"蒋胜男"</f>
        <v>蒋胜男</v>
      </c>
    </row>
    <row r="274" spans="1:5" s="6" customFormat="1" ht="15" customHeight="1">
      <c r="A274" s="5">
        <v>272</v>
      </c>
      <c r="B274" s="5" t="str">
        <f>"67802024072510195197695"</f>
        <v>67802024072510195197695</v>
      </c>
      <c r="C274" s="5" t="str">
        <f t="shared" si="16"/>
        <v>20240125</v>
      </c>
      <c r="D274" s="5" t="s">
        <v>8</v>
      </c>
      <c r="E274" s="5" t="str">
        <f>"白秀芳"</f>
        <v>白秀芳</v>
      </c>
    </row>
    <row r="275" spans="1:5" s="6" customFormat="1" ht="15" customHeight="1">
      <c r="A275" s="5">
        <v>273</v>
      </c>
      <c r="B275" s="5" t="str">
        <f>"67802024072514303398475"</f>
        <v>67802024072514303398475</v>
      </c>
      <c r="C275" s="5" t="str">
        <f t="shared" si="16"/>
        <v>20240125</v>
      </c>
      <c r="D275" s="5" t="s">
        <v>8</v>
      </c>
      <c r="E275" s="5" t="str">
        <f>" 王敏"</f>
        <v xml:space="preserve"> 王敏</v>
      </c>
    </row>
    <row r="276" spans="1:5" s="6" customFormat="1" ht="15" customHeight="1">
      <c r="A276" s="5">
        <v>274</v>
      </c>
      <c r="B276" s="5" t="str">
        <f>"678020240725223735100090"</f>
        <v>678020240725223735100090</v>
      </c>
      <c r="C276" s="5" t="str">
        <f t="shared" si="16"/>
        <v>20240125</v>
      </c>
      <c r="D276" s="5" t="s">
        <v>8</v>
      </c>
      <c r="E276" s="5" t="str">
        <f>"刘化良"</f>
        <v>刘化良</v>
      </c>
    </row>
    <row r="277" spans="1:5" s="6" customFormat="1" ht="15" customHeight="1">
      <c r="A277" s="5">
        <v>275</v>
      </c>
      <c r="B277" s="5" t="str">
        <f>"67802024072210292472207"</f>
        <v>67802024072210292472207</v>
      </c>
      <c r="C277" s="5" t="str">
        <f t="shared" si="16"/>
        <v>20240125</v>
      </c>
      <c r="D277" s="5" t="s">
        <v>8</v>
      </c>
      <c r="E277" s="5" t="str">
        <f>"田米娜"</f>
        <v>田米娜</v>
      </c>
    </row>
    <row r="278" spans="1:5" s="6" customFormat="1" ht="15" customHeight="1">
      <c r="A278" s="5">
        <v>276</v>
      </c>
      <c r="B278" s="5" t="str">
        <f>"678020240726142527101759"</f>
        <v>678020240726142527101759</v>
      </c>
      <c r="C278" s="5" t="str">
        <f t="shared" si="16"/>
        <v>20240125</v>
      </c>
      <c r="D278" s="5" t="s">
        <v>8</v>
      </c>
      <c r="E278" s="5" t="str">
        <f>"汝露"</f>
        <v>汝露</v>
      </c>
    </row>
    <row r="279" spans="1:5" s="6" customFormat="1" ht="15" customHeight="1">
      <c r="A279" s="5">
        <v>277</v>
      </c>
      <c r="B279" s="5" t="str">
        <f>"67802024072209211670920"</f>
        <v>67802024072209211670920</v>
      </c>
      <c r="C279" s="5" t="str">
        <f t="shared" ref="C279:C292" si="17">"20240126"</f>
        <v>20240126</v>
      </c>
      <c r="D279" s="5" t="s">
        <v>7</v>
      </c>
      <c r="E279" s="5" t="str">
        <f>"赵宗臣"</f>
        <v>赵宗臣</v>
      </c>
    </row>
    <row r="280" spans="1:5" s="6" customFormat="1" ht="15" customHeight="1">
      <c r="A280" s="5">
        <v>278</v>
      </c>
      <c r="B280" s="5" t="str">
        <f>"67802024072209201970901"</f>
        <v>67802024072209201970901</v>
      </c>
      <c r="C280" s="5" t="str">
        <f t="shared" si="17"/>
        <v>20240126</v>
      </c>
      <c r="D280" s="5" t="s">
        <v>7</v>
      </c>
      <c r="E280" s="5" t="str">
        <f>"王丹"</f>
        <v>王丹</v>
      </c>
    </row>
    <row r="281" spans="1:5" s="6" customFormat="1" ht="15" customHeight="1">
      <c r="A281" s="5">
        <v>279</v>
      </c>
      <c r="B281" s="5" t="str">
        <f>"67802024072415515094872"</f>
        <v>67802024072415515094872</v>
      </c>
      <c r="C281" s="5" t="str">
        <f t="shared" si="17"/>
        <v>20240126</v>
      </c>
      <c r="D281" s="5" t="s">
        <v>7</v>
      </c>
      <c r="E281" s="5" t="str">
        <f>"宋芝"</f>
        <v>宋芝</v>
      </c>
    </row>
    <row r="282" spans="1:5" s="6" customFormat="1" ht="15" customHeight="1">
      <c r="A282" s="5">
        <v>280</v>
      </c>
      <c r="B282" s="5" t="str">
        <f>"67802024072418184596130"</f>
        <v>67802024072418184596130</v>
      </c>
      <c r="C282" s="5" t="str">
        <f t="shared" si="17"/>
        <v>20240126</v>
      </c>
      <c r="D282" s="5" t="s">
        <v>7</v>
      </c>
      <c r="E282" s="5" t="str">
        <f>"徐晓蝶"</f>
        <v>徐晓蝶</v>
      </c>
    </row>
    <row r="283" spans="1:5" s="6" customFormat="1" ht="15" customHeight="1">
      <c r="A283" s="5">
        <v>281</v>
      </c>
      <c r="B283" s="5" t="str">
        <f>"67802024072419464696373"</f>
        <v>67802024072419464696373</v>
      </c>
      <c r="C283" s="5" t="str">
        <f t="shared" si="17"/>
        <v>20240126</v>
      </c>
      <c r="D283" s="5" t="s">
        <v>7</v>
      </c>
      <c r="E283" s="5" t="str">
        <f>"周蓉"</f>
        <v>周蓉</v>
      </c>
    </row>
    <row r="284" spans="1:5" s="6" customFormat="1" ht="15" customHeight="1">
      <c r="A284" s="5">
        <v>282</v>
      </c>
      <c r="B284" s="5" t="str">
        <f>"67802024072500175397195"</f>
        <v>67802024072500175397195</v>
      </c>
      <c r="C284" s="5" t="str">
        <f t="shared" si="17"/>
        <v>20240126</v>
      </c>
      <c r="D284" s="5" t="s">
        <v>7</v>
      </c>
      <c r="E284" s="5" t="str">
        <f>"王楠"</f>
        <v>王楠</v>
      </c>
    </row>
    <row r="285" spans="1:5" s="6" customFormat="1" ht="15" customHeight="1">
      <c r="A285" s="5">
        <v>283</v>
      </c>
      <c r="B285" s="5" t="str">
        <f>"67802024072520064699592"</f>
        <v>67802024072520064699592</v>
      </c>
      <c r="C285" s="5" t="str">
        <f t="shared" si="17"/>
        <v>20240126</v>
      </c>
      <c r="D285" s="5" t="s">
        <v>7</v>
      </c>
      <c r="E285" s="5" t="str">
        <f>"张瑞英"</f>
        <v>张瑞英</v>
      </c>
    </row>
    <row r="286" spans="1:5" s="6" customFormat="1" ht="15" customHeight="1">
      <c r="A286" s="5">
        <v>284</v>
      </c>
      <c r="B286" s="5" t="str">
        <f>"67802024072521512199932"</f>
        <v>67802024072521512199932</v>
      </c>
      <c r="C286" s="5" t="str">
        <f t="shared" si="17"/>
        <v>20240126</v>
      </c>
      <c r="D286" s="5" t="s">
        <v>7</v>
      </c>
      <c r="E286" s="5" t="str">
        <f>"孙瑞迪"</f>
        <v>孙瑞迪</v>
      </c>
    </row>
    <row r="287" spans="1:5" s="6" customFormat="1" ht="15" customHeight="1">
      <c r="A287" s="5">
        <v>285</v>
      </c>
      <c r="B287" s="5" t="str">
        <f>"678020240725223832100095"</f>
        <v>678020240725223832100095</v>
      </c>
      <c r="C287" s="5" t="str">
        <f t="shared" si="17"/>
        <v>20240126</v>
      </c>
      <c r="D287" s="5" t="s">
        <v>7</v>
      </c>
      <c r="E287" s="5" t="str">
        <f>"杨梦师"</f>
        <v>杨梦师</v>
      </c>
    </row>
    <row r="288" spans="1:5" s="6" customFormat="1" ht="15" customHeight="1">
      <c r="A288" s="5">
        <v>286</v>
      </c>
      <c r="B288" s="5" t="str">
        <f>"67802024072213115674442"</f>
        <v>67802024072213115674442</v>
      </c>
      <c r="C288" s="5" t="str">
        <f t="shared" si="17"/>
        <v>20240126</v>
      </c>
      <c r="D288" s="5" t="s">
        <v>7</v>
      </c>
      <c r="E288" s="5" t="str">
        <f>"赵宇婷"</f>
        <v>赵宇婷</v>
      </c>
    </row>
    <row r="289" spans="1:5" s="6" customFormat="1" ht="15" customHeight="1">
      <c r="A289" s="5">
        <v>287</v>
      </c>
      <c r="B289" s="5" t="str">
        <f>"678020240726075448100388"</f>
        <v>678020240726075448100388</v>
      </c>
      <c r="C289" s="5" t="str">
        <f t="shared" si="17"/>
        <v>20240126</v>
      </c>
      <c r="D289" s="5" t="s">
        <v>7</v>
      </c>
      <c r="E289" s="5" t="str">
        <f>"刘皖慧"</f>
        <v>刘皖慧</v>
      </c>
    </row>
    <row r="290" spans="1:5" s="6" customFormat="1" ht="15" customHeight="1">
      <c r="A290" s="5">
        <v>288</v>
      </c>
      <c r="B290" s="5" t="str">
        <f>"67802024072517150799154"</f>
        <v>67802024072517150799154</v>
      </c>
      <c r="C290" s="5" t="str">
        <f t="shared" si="17"/>
        <v>20240126</v>
      </c>
      <c r="D290" s="5" t="s">
        <v>7</v>
      </c>
      <c r="E290" s="5" t="str">
        <f>"张艳艳"</f>
        <v>张艳艳</v>
      </c>
    </row>
    <row r="291" spans="1:5" s="6" customFormat="1" ht="15" customHeight="1">
      <c r="A291" s="5">
        <v>289</v>
      </c>
      <c r="B291" s="5" t="str">
        <f>"678020240726084553100480"</f>
        <v>678020240726084553100480</v>
      </c>
      <c r="C291" s="5" t="str">
        <f t="shared" si="17"/>
        <v>20240126</v>
      </c>
      <c r="D291" s="5" t="s">
        <v>7</v>
      </c>
      <c r="E291" s="5" t="str">
        <f>"金维美"</f>
        <v>金维美</v>
      </c>
    </row>
    <row r="292" spans="1:5" s="6" customFormat="1" ht="15" customHeight="1">
      <c r="A292" s="5">
        <v>290</v>
      </c>
      <c r="B292" s="5" t="str">
        <f>"678020240726093040100605"</f>
        <v>678020240726093040100605</v>
      </c>
      <c r="C292" s="5" t="str">
        <f t="shared" si="17"/>
        <v>20240126</v>
      </c>
      <c r="D292" s="5" t="s">
        <v>7</v>
      </c>
      <c r="E292" s="5" t="str">
        <f>"苗程程"</f>
        <v>苗程程</v>
      </c>
    </row>
    <row r="293" spans="1:5" s="6" customFormat="1" ht="15" customHeight="1">
      <c r="A293" s="5">
        <v>291</v>
      </c>
      <c r="B293" s="5" t="str">
        <f>"67802024072211381773321"</f>
        <v>67802024072211381773321</v>
      </c>
      <c r="C293" s="5" t="str">
        <f t="shared" ref="C293:C300" si="18">"20240127"</f>
        <v>20240127</v>
      </c>
      <c r="D293" s="5" t="s">
        <v>11</v>
      </c>
      <c r="E293" s="5" t="str">
        <f>"鲍晓梦"</f>
        <v>鲍晓梦</v>
      </c>
    </row>
    <row r="294" spans="1:5" s="6" customFormat="1" ht="15" customHeight="1">
      <c r="A294" s="5">
        <v>292</v>
      </c>
      <c r="B294" s="5" t="str">
        <f>"67802024072316123584831"</f>
        <v>67802024072316123584831</v>
      </c>
      <c r="C294" s="5" t="str">
        <f t="shared" si="18"/>
        <v>20240127</v>
      </c>
      <c r="D294" s="5" t="s">
        <v>11</v>
      </c>
      <c r="E294" s="5" t="str">
        <f>"荆效闫"</f>
        <v>荆效闫</v>
      </c>
    </row>
    <row r="295" spans="1:5" s="6" customFormat="1" ht="15" customHeight="1">
      <c r="A295" s="5">
        <v>293</v>
      </c>
      <c r="B295" s="5" t="str">
        <f>"67802024072423020997082"</f>
        <v>67802024072423020997082</v>
      </c>
      <c r="C295" s="5" t="str">
        <f t="shared" si="18"/>
        <v>20240127</v>
      </c>
      <c r="D295" s="5" t="s">
        <v>11</v>
      </c>
      <c r="E295" s="5" t="str">
        <f>"韦龙"</f>
        <v>韦龙</v>
      </c>
    </row>
    <row r="296" spans="1:5" s="6" customFormat="1" ht="15" customHeight="1">
      <c r="A296" s="5">
        <v>294</v>
      </c>
      <c r="B296" s="5" t="str">
        <f>"67802024072514540798540"</f>
        <v>67802024072514540798540</v>
      </c>
      <c r="C296" s="5" t="str">
        <f t="shared" si="18"/>
        <v>20240127</v>
      </c>
      <c r="D296" s="5" t="s">
        <v>11</v>
      </c>
      <c r="E296" s="5" t="str">
        <f>"赵国琴"</f>
        <v>赵国琴</v>
      </c>
    </row>
    <row r="297" spans="1:5" s="6" customFormat="1" ht="15" customHeight="1">
      <c r="A297" s="5">
        <v>295</v>
      </c>
      <c r="B297" s="5" t="str">
        <f>"678020240725222823100056"</f>
        <v>678020240725222823100056</v>
      </c>
      <c r="C297" s="5" t="str">
        <f t="shared" si="18"/>
        <v>20240127</v>
      </c>
      <c r="D297" s="5" t="s">
        <v>11</v>
      </c>
      <c r="E297" s="5" t="str">
        <f>"黄秀娟"</f>
        <v>黄秀娟</v>
      </c>
    </row>
    <row r="298" spans="1:5" s="6" customFormat="1" ht="15" customHeight="1">
      <c r="A298" s="5">
        <v>296</v>
      </c>
      <c r="B298" s="5" t="str">
        <f>"678020240726092254100581"</f>
        <v>678020240726092254100581</v>
      </c>
      <c r="C298" s="5" t="str">
        <f t="shared" si="18"/>
        <v>20240127</v>
      </c>
      <c r="D298" s="5" t="s">
        <v>11</v>
      </c>
      <c r="E298" s="5" t="str">
        <f>"葛香茹"</f>
        <v>葛香茹</v>
      </c>
    </row>
    <row r="299" spans="1:5" s="6" customFormat="1" ht="15" customHeight="1">
      <c r="A299" s="5">
        <v>297</v>
      </c>
      <c r="B299" s="5" t="str">
        <f>"678020240726134303101578"</f>
        <v>678020240726134303101578</v>
      </c>
      <c r="C299" s="5" t="str">
        <f t="shared" si="18"/>
        <v>20240127</v>
      </c>
      <c r="D299" s="5" t="s">
        <v>11</v>
      </c>
      <c r="E299" s="5" t="str">
        <f>"付梦婷"</f>
        <v>付梦婷</v>
      </c>
    </row>
    <row r="300" spans="1:5" s="6" customFormat="1" ht="15" customHeight="1">
      <c r="A300" s="5">
        <v>298</v>
      </c>
      <c r="B300" s="5" t="str">
        <f>"678020240726142309101750"</f>
        <v>678020240726142309101750</v>
      </c>
      <c r="C300" s="5" t="str">
        <f t="shared" si="18"/>
        <v>20240127</v>
      </c>
      <c r="D300" s="5" t="s">
        <v>11</v>
      </c>
      <c r="E300" s="5" t="str">
        <f>"陈亮"</f>
        <v>陈亮</v>
      </c>
    </row>
    <row r="301" spans="1:5" s="6" customFormat="1" ht="15" customHeight="1">
      <c r="A301" s="5">
        <v>299</v>
      </c>
      <c r="B301" s="5" t="str">
        <f>"67802024072421433196770"</f>
        <v>67802024072421433196770</v>
      </c>
      <c r="C301" s="5" t="str">
        <f t="shared" ref="C301:C308" si="19">"20240128"</f>
        <v>20240128</v>
      </c>
      <c r="D301" s="5" t="s">
        <v>10</v>
      </c>
      <c r="E301" s="5" t="str">
        <f>"张学蕊"</f>
        <v>张学蕊</v>
      </c>
    </row>
    <row r="302" spans="1:5" s="6" customFormat="1" ht="15" customHeight="1">
      <c r="A302" s="5">
        <v>300</v>
      </c>
      <c r="B302" s="5" t="str">
        <f>"67802024072517280199205"</f>
        <v>67802024072517280199205</v>
      </c>
      <c r="C302" s="5" t="str">
        <f t="shared" si="19"/>
        <v>20240128</v>
      </c>
      <c r="D302" s="5" t="s">
        <v>10</v>
      </c>
      <c r="E302" s="5" t="str">
        <f>"房思坤"</f>
        <v>房思坤</v>
      </c>
    </row>
    <row r="303" spans="1:5" s="6" customFormat="1" ht="15" customHeight="1">
      <c r="A303" s="5">
        <v>301</v>
      </c>
      <c r="B303" s="5" t="str">
        <f>"678020240726102242100791"</f>
        <v>678020240726102242100791</v>
      </c>
      <c r="C303" s="5" t="str">
        <f t="shared" si="19"/>
        <v>20240128</v>
      </c>
      <c r="D303" s="5" t="s">
        <v>10</v>
      </c>
      <c r="E303" s="5" t="str">
        <f>"程露"</f>
        <v>程露</v>
      </c>
    </row>
    <row r="304" spans="1:5" s="6" customFormat="1" ht="15" customHeight="1">
      <c r="A304" s="5">
        <v>302</v>
      </c>
      <c r="B304" s="5" t="str">
        <f>"678020240726122630101259"</f>
        <v>678020240726122630101259</v>
      </c>
      <c r="C304" s="5" t="str">
        <f t="shared" si="19"/>
        <v>20240128</v>
      </c>
      <c r="D304" s="5" t="s">
        <v>10</v>
      </c>
      <c r="E304" s="5" t="str">
        <f>"邓智成"</f>
        <v>邓智成</v>
      </c>
    </row>
    <row r="305" spans="1:5" s="6" customFormat="1" ht="15" customHeight="1">
      <c r="A305" s="5">
        <v>303</v>
      </c>
      <c r="B305" s="5" t="str">
        <f>"678020240726124843101345"</f>
        <v>678020240726124843101345</v>
      </c>
      <c r="C305" s="5" t="str">
        <f t="shared" si="19"/>
        <v>20240128</v>
      </c>
      <c r="D305" s="5" t="s">
        <v>10</v>
      </c>
      <c r="E305" s="5" t="str">
        <f>"刘宁姿"</f>
        <v>刘宁姿</v>
      </c>
    </row>
    <row r="306" spans="1:5" s="6" customFormat="1" ht="15" customHeight="1">
      <c r="A306" s="5">
        <v>304</v>
      </c>
      <c r="B306" s="5" t="str">
        <f>"678020240726131642101457"</f>
        <v>678020240726131642101457</v>
      </c>
      <c r="C306" s="5" t="str">
        <f t="shared" si="19"/>
        <v>20240128</v>
      </c>
      <c r="D306" s="5" t="s">
        <v>10</v>
      </c>
      <c r="E306" s="5" t="str">
        <f>"李建华"</f>
        <v>李建华</v>
      </c>
    </row>
    <row r="307" spans="1:5" s="6" customFormat="1" ht="15" customHeight="1">
      <c r="A307" s="5">
        <v>305</v>
      </c>
      <c r="B307" s="5" t="str">
        <f>"67802024072511591498034"</f>
        <v>67802024072511591498034</v>
      </c>
      <c r="C307" s="5" t="str">
        <f t="shared" si="19"/>
        <v>20240128</v>
      </c>
      <c r="D307" s="5" t="s">
        <v>10</v>
      </c>
      <c r="E307" s="5" t="str">
        <f>"康文晴"</f>
        <v>康文晴</v>
      </c>
    </row>
    <row r="308" spans="1:5" s="6" customFormat="1" ht="15" customHeight="1">
      <c r="A308" s="5">
        <v>306</v>
      </c>
      <c r="B308" s="5" t="str">
        <f>"678020240726153741102091"</f>
        <v>678020240726153741102091</v>
      </c>
      <c r="C308" s="5" t="str">
        <f t="shared" si="19"/>
        <v>20240128</v>
      </c>
      <c r="D308" s="5" t="s">
        <v>10</v>
      </c>
      <c r="E308" s="5" t="str">
        <f>"赵辉"</f>
        <v>赵辉</v>
      </c>
    </row>
    <row r="309" spans="1:5" s="6" customFormat="1" ht="15" customHeight="1">
      <c r="A309" s="5">
        <v>307</v>
      </c>
      <c r="B309" s="5" t="str">
        <f>"67802024072210133071915"</f>
        <v>67802024072210133071915</v>
      </c>
      <c r="C309" s="5" t="str">
        <f>"20240129"</f>
        <v>20240129</v>
      </c>
      <c r="D309" s="5" t="s">
        <v>9</v>
      </c>
      <c r="E309" s="5" t="str">
        <f>"潘王林"</f>
        <v>潘王林</v>
      </c>
    </row>
    <row r="310" spans="1:5" s="6" customFormat="1" ht="15" customHeight="1">
      <c r="A310" s="5">
        <v>308</v>
      </c>
      <c r="B310" s="5" t="str">
        <f>"67802024072217044876825"</f>
        <v>67802024072217044876825</v>
      </c>
      <c r="C310" s="5" t="str">
        <f>"20240129"</f>
        <v>20240129</v>
      </c>
      <c r="D310" s="5" t="s">
        <v>9</v>
      </c>
      <c r="E310" s="5" t="str">
        <f>"张衡"</f>
        <v>张衡</v>
      </c>
    </row>
    <row r="311" spans="1:5" s="6" customFormat="1" ht="15" customHeight="1">
      <c r="A311" s="5">
        <v>309</v>
      </c>
      <c r="B311" s="5" t="str">
        <f>"678020240726122220101233"</f>
        <v>678020240726122220101233</v>
      </c>
      <c r="C311" s="5" t="str">
        <f>"20240129"</f>
        <v>20240129</v>
      </c>
      <c r="D311" s="5" t="s">
        <v>9</v>
      </c>
      <c r="E311" s="5" t="str">
        <f>"李慧霜"</f>
        <v>李慧霜</v>
      </c>
    </row>
  </sheetData>
  <mergeCells count="1">
    <mergeCell ref="A1:E1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horizontalDpi="0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6780_66a6e975bcea7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2024-07-29T03:49:25Z</cp:lastPrinted>
  <dcterms:created xsi:type="dcterms:W3CDTF">2024-07-29T01:03:54Z</dcterms:created>
  <dcterms:modified xsi:type="dcterms:W3CDTF">2024-07-29T03:50:20Z</dcterms:modified>
</cp:coreProperties>
</file>